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Asus\Documents\4 курс\ВШЭ\Модели оценки рисков\"/>
    </mc:Choice>
  </mc:AlternateContent>
  <xr:revisionPtr revIDLastSave="0" documentId="13_ncr:1_{73E8E462-6809-4A20-B7D9-80589B89E052}" xr6:coauthVersionLast="45" xr6:coauthVersionMax="45" xr10:uidLastSave="{00000000-0000-0000-0000-000000000000}"/>
  <bookViews>
    <workbookView xWindow="-108" yWindow="-108" windowWidth="23256" windowHeight="12576" xr2:uid="{00000000-000D-0000-FFFF-FFFF00000000}"/>
  </bookViews>
  <sheets>
    <sheet name="List contents" sheetId="12" r:id="rId1"/>
    <sheet name="defaults" sheetId="2" r:id="rId2"/>
    <sheet name="PD_est" sheetId="1" r:id="rId3"/>
    <sheet name="cohort" sheetId="3" r:id="rId4"/>
    <sheet name="duration 12-13 for 1-year" sheetId="5" r:id="rId5"/>
    <sheet name="duration 13-14 for 1-year" sheetId="6" r:id="rId6"/>
    <sheet name="duration 14-15 for 1-year" sheetId="7" r:id="rId7"/>
    <sheet name="duration 15-16 for 1-year" sheetId="8" r:id="rId8"/>
    <sheet name="duration 16-17 for 1-year" sheetId="9" r:id="rId9"/>
    <sheet name="duration 12-17 for 1-year" sheetId="10" r:id="rId10"/>
    <sheet name="duration for 5-year horizon" sheetId="11" r:id="rId11"/>
  </sheets>
  <definedNames>
    <definedName name="solver_adj" localSheetId="2" hidden="1">PD_est!$O$79:$P$79</definedName>
    <definedName name="solver_cvg" localSheetId="2" hidden="1">0.0001</definedName>
    <definedName name="solver_drv" localSheetId="2" hidden="1">1</definedName>
    <definedName name="solver_eng" localSheetId="2" hidden="1">1</definedName>
    <definedName name="solver_est" localSheetId="2" hidden="1">1</definedName>
    <definedName name="solver_itr" localSheetId="2" hidden="1">2147483647</definedName>
    <definedName name="solver_lhs1" localSheetId="2" hidden="1">PD_est!$F$79:$F$86</definedName>
    <definedName name="solver_lhs2" localSheetId="2" hidden="1">PD_est!$F$79:$F$86</definedName>
    <definedName name="solver_lhs3" localSheetId="2" hidden="1">PD_est!$H$79:$H$86</definedName>
    <definedName name="solver_lhs4" localSheetId="2" hidden="1">PD_est!$H$79:$H$86</definedName>
    <definedName name="solver_lin" localSheetId="2" hidden="1">2</definedName>
    <definedName name="solver_mip" localSheetId="2" hidden="1">2147483647</definedName>
    <definedName name="solver_mni" localSheetId="2" hidden="1">30</definedName>
    <definedName name="solver_mrt" localSheetId="2" hidden="1">0.075</definedName>
    <definedName name="solver_msl" localSheetId="2" hidden="1">2</definedName>
    <definedName name="solver_neg" localSheetId="2" hidden="1">2</definedName>
    <definedName name="solver_nod" localSheetId="2" hidden="1">2147483647</definedName>
    <definedName name="solver_num" localSheetId="2" hidden="1">3</definedName>
    <definedName name="solver_nwt" localSheetId="2" hidden="1">1</definedName>
    <definedName name="solver_opt" localSheetId="2" hidden="1">PD_est!$L$80</definedName>
    <definedName name="solver_pre" localSheetId="2" hidden="1">0.000001</definedName>
    <definedName name="solver_rbv" localSheetId="2" hidden="1">1</definedName>
    <definedName name="solver_rel1" localSheetId="2" hidden="1">1</definedName>
    <definedName name="solver_rel2" localSheetId="2" hidden="1">3</definedName>
    <definedName name="solver_rel3" localSheetId="2" hidden="1">1</definedName>
    <definedName name="solver_rel4" localSheetId="2" hidden="1">1</definedName>
    <definedName name="solver_rhs1" localSheetId="2" hidden="1">1</definedName>
    <definedName name="solver_rhs2" localSheetId="2" hidden="1">0.00001</definedName>
    <definedName name="solver_rhs3" localSheetId="2" hidden="1">1</definedName>
    <definedName name="solver_rhs4" localSheetId="2" hidden="1">100</definedName>
    <definedName name="solver_rlx" localSheetId="2" hidden="1">2</definedName>
    <definedName name="solver_rsd" localSheetId="2" hidden="1">0</definedName>
    <definedName name="solver_scl" localSheetId="2" hidden="1">1</definedName>
    <definedName name="solver_sho" localSheetId="2" hidden="1">2</definedName>
    <definedName name="solver_ssz" localSheetId="2" hidden="1">100</definedName>
    <definedName name="solver_tim" localSheetId="2" hidden="1">2147483647</definedName>
    <definedName name="solver_tol" localSheetId="2" hidden="1">0.01</definedName>
    <definedName name="solver_typ" localSheetId="2" hidden="1">1</definedName>
    <definedName name="solver_val" localSheetId="2" hidden="1">0</definedName>
    <definedName name="solver_ver" localSheetId="2" hidden="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N15" i="1" l="1"/>
  <c r="V46" i="10" l="1"/>
  <c r="K46" i="10" s="1"/>
  <c r="U46" i="10"/>
  <c r="T46" i="10"/>
  <c r="I46" i="10" s="1"/>
  <c r="S46" i="10"/>
  <c r="H46" i="10" s="1"/>
  <c r="R46" i="10"/>
  <c r="Q46" i="10"/>
  <c r="P46" i="10"/>
  <c r="E46" i="10" s="1"/>
  <c r="O46" i="10"/>
  <c r="D46" i="10" s="1"/>
  <c r="N46" i="10"/>
  <c r="J46" i="10"/>
  <c r="G46" i="10"/>
  <c r="F46" i="10"/>
  <c r="C46" i="10"/>
  <c r="K22" i="10"/>
  <c r="V45" i="10" s="1"/>
  <c r="K45" i="10" s="1"/>
  <c r="I22" i="10"/>
  <c r="T45" i="10" s="1"/>
  <c r="I45" i="10" s="1"/>
  <c r="H22" i="10"/>
  <c r="S45" i="10" s="1"/>
  <c r="H45" i="10" s="1"/>
  <c r="G22" i="10"/>
  <c r="R45" i="10" s="1"/>
  <c r="G45" i="10" s="1"/>
  <c r="F22" i="10"/>
  <c r="Q45" i="10" s="1"/>
  <c r="F45" i="10" s="1"/>
  <c r="E22" i="10"/>
  <c r="P45" i="10" s="1"/>
  <c r="E45" i="10" s="1"/>
  <c r="D22" i="10"/>
  <c r="O45" i="10" s="1"/>
  <c r="D45" i="10" s="1"/>
  <c r="C22" i="10"/>
  <c r="N45" i="10" s="1"/>
  <c r="C45" i="10" s="1"/>
  <c r="K21" i="10"/>
  <c r="V44" i="10" s="1"/>
  <c r="K44" i="10" s="1"/>
  <c r="J21" i="10"/>
  <c r="U44" i="10" s="1"/>
  <c r="J44" i="10" s="1"/>
  <c r="H21" i="10"/>
  <c r="S44" i="10" s="1"/>
  <c r="H44" i="10" s="1"/>
  <c r="G21" i="10"/>
  <c r="R44" i="10" s="1"/>
  <c r="G44" i="10" s="1"/>
  <c r="F21" i="10"/>
  <c r="Q44" i="10" s="1"/>
  <c r="F44" i="10" s="1"/>
  <c r="E21" i="10"/>
  <c r="P44" i="10" s="1"/>
  <c r="E44" i="10" s="1"/>
  <c r="D21" i="10"/>
  <c r="O44" i="10" s="1"/>
  <c r="D44" i="10" s="1"/>
  <c r="C21" i="10"/>
  <c r="N44" i="10" s="1"/>
  <c r="C44" i="10" s="1"/>
  <c r="K20" i="10"/>
  <c r="V43" i="10" s="1"/>
  <c r="K43" i="10" s="1"/>
  <c r="J20" i="10"/>
  <c r="U43" i="10" s="1"/>
  <c r="J43" i="10" s="1"/>
  <c r="I20" i="10"/>
  <c r="T43" i="10" s="1"/>
  <c r="I43" i="10" s="1"/>
  <c r="G20" i="10"/>
  <c r="R43" i="10" s="1"/>
  <c r="G43" i="10" s="1"/>
  <c r="F20" i="10"/>
  <c r="Q43" i="10" s="1"/>
  <c r="F43" i="10" s="1"/>
  <c r="E20" i="10"/>
  <c r="P43" i="10" s="1"/>
  <c r="E43" i="10" s="1"/>
  <c r="D20" i="10"/>
  <c r="O43" i="10" s="1"/>
  <c r="D43" i="10" s="1"/>
  <c r="C20" i="10"/>
  <c r="N43" i="10" s="1"/>
  <c r="C43" i="10" s="1"/>
  <c r="K19" i="10"/>
  <c r="V42" i="10" s="1"/>
  <c r="K42" i="10" s="1"/>
  <c r="J19" i="10"/>
  <c r="U42" i="10" s="1"/>
  <c r="J42" i="10" s="1"/>
  <c r="I19" i="10"/>
  <c r="T42" i="10" s="1"/>
  <c r="I42" i="10" s="1"/>
  <c r="H19" i="10"/>
  <c r="S42" i="10" s="1"/>
  <c r="H42" i="10" s="1"/>
  <c r="F19" i="10"/>
  <c r="Q42" i="10" s="1"/>
  <c r="F42" i="10" s="1"/>
  <c r="E19" i="10"/>
  <c r="P42" i="10" s="1"/>
  <c r="E42" i="10" s="1"/>
  <c r="D19" i="10"/>
  <c r="O42" i="10" s="1"/>
  <c r="D42" i="10" s="1"/>
  <c r="C19" i="10"/>
  <c r="N42" i="10" s="1"/>
  <c r="C42" i="10" s="1"/>
  <c r="K18" i="10"/>
  <c r="V41" i="10" s="1"/>
  <c r="K41" i="10" s="1"/>
  <c r="J18" i="10"/>
  <c r="U41" i="10" s="1"/>
  <c r="J41" i="10" s="1"/>
  <c r="I18" i="10"/>
  <c r="T41" i="10" s="1"/>
  <c r="I41" i="10" s="1"/>
  <c r="H18" i="10"/>
  <c r="S41" i="10" s="1"/>
  <c r="H41" i="10" s="1"/>
  <c r="G18" i="10"/>
  <c r="R41" i="10" s="1"/>
  <c r="G41" i="10" s="1"/>
  <c r="E18" i="10"/>
  <c r="P41" i="10" s="1"/>
  <c r="E41" i="10" s="1"/>
  <c r="D18" i="10"/>
  <c r="O41" i="10" s="1"/>
  <c r="D41" i="10" s="1"/>
  <c r="C18" i="10"/>
  <c r="N41" i="10" s="1"/>
  <c r="C41" i="10" s="1"/>
  <c r="K17" i="10"/>
  <c r="V40" i="10" s="1"/>
  <c r="K40" i="10" s="1"/>
  <c r="J17" i="10"/>
  <c r="U40" i="10" s="1"/>
  <c r="J40" i="10" s="1"/>
  <c r="I17" i="10"/>
  <c r="T40" i="10" s="1"/>
  <c r="I40" i="10" s="1"/>
  <c r="H17" i="10"/>
  <c r="S40" i="10" s="1"/>
  <c r="H40" i="10" s="1"/>
  <c r="G17" i="10"/>
  <c r="R40" i="10" s="1"/>
  <c r="G40" i="10" s="1"/>
  <c r="F17" i="10"/>
  <c r="Q40" i="10" s="1"/>
  <c r="F40" i="10" s="1"/>
  <c r="D17" i="10"/>
  <c r="O40" i="10" s="1"/>
  <c r="D40" i="10" s="1"/>
  <c r="C17" i="10"/>
  <c r="N40" i="10" s="1"/>
  <c r="C40" i="10" s="1"/>
  <c r="K16" i="10"/>
  <c r="V39" i="10" s="1"/>
  <c r="K39" i="10" s="1"/>
  <c r="J16" i="10"/>
  <c r="U39" i="10" s="1"/>
  <c r="J39" i="10" s="1"/>
  <c r="I16" i="10"/>
  <c r="T39" i="10" s="1"/>
  <c r="I39" i="10" s="1"/>
  <c r="H16" i="10"/>
  <c r="S39" i="10" s="1"/>
  <c r="H39" i="10" s="1"/>
  <c r="G16" i="10"/>
  <c r="R39" i="10" s="1"/>
  <c r="G39" i="10" s="1"/>
  <c r="F16" i="10"/>
  <c r="Q39" i="10" s="1"/>
  <c r="F39" i="10" s="1"/>
  <c r="E16" i="10"/>
  <c r="P39" i="10" s="1"/>
  <c r="E39" i="10" s="1"/>
  <c r="C16" i="10"/>
  <c r="N39" i="10" s="1"/>
  <c r="C39" i="10" s="1"/>
  <c r="K15" i="10"/>
  <c r="V38" i="10" s="1"/>
  <c r="K38" i="10" s="1"/>
  <c r="J15" i="10"/>
  <c r="U38" i="10" s="1"/>
  <c r="J38" i="10" s="1"/>
  <c r="I15" i="10"/>
  <c r="T38" i="10" s="1"/>
  <c r="I38" i="10" s="1"/>
  <c r="H15" i="10"/>
  <c r="S38" i="10" s="1"/>
  <c r="H38" i="10" s="1"/>
  <c r="G15" i="10"/>
  <c r="R38" i="10" s="1"/>
  <c r="G38" i="10" s="1"/>
  <c r="F15" i="10"/>
  <c r="Q38" i="10" s="1"/>
  <c r="F38" i="10" s="1"/>
  <c r="E15" i="10"/>
  <c r="P38" i="10" s="1"/>
  <c r="E38" i="10" s="1"/>
  <c r="D15" i="10"/>
  <c r="V46" i="9"/>
  <c r="K46" i="9" s="1"/>
  <c r="U46" i="9"/>
  <c r="J46" i="9" s="1"/>
  <c r="T46" i="9"/>
  <c r="I46" i="9" s="1"/>
  <c r="S46" i="9"/>
  <c r="H46" i="9" s="1"/>
  <c r="R46" i="9"/>
  <c r="G46" i="9" s="1"/>
  <c r="Q46" i="9"/>
  <c r="F46" i="9" s="1"/>
  <c r="P46" i="9"/>
  <c r="E46" i="9" s="1"/>
  <c r="O46" i="9"/>
  <c r="D46" i="9" s="1"/>
  <c r="N46" i="9"/>
  <c r="C46" i="9" s="1"/>
  <c r="K22" i="9"/>
  <c r="V45" i="9" s="1"/>
  <c r="K45" i="9" s="1"/>
  <c r="I22" i="9"/>
  <c r="T45" i="9" s="1"/>
  <c r="I45" i="9" s="1"/>
  <c r="H22" i="9"/>
  <c r="S45" i="9" s="1"/>
  <c r="H45" i="9" s="1"/>
  <c r="G22" i="9"/>
  <c r="R45" i="9" s="1"/>
  <c r="G45" i="9" s="1"/>
  <c r="F22" i="9"/>
  <c r="Q45" i="9" s="1"/>
  <c r="F45" i="9" s="1"/>
  <c r="E22" i="9"/>
  <c r="P45" i="9" s="1"/>
  <c r="E45" i="9" s="1"/>
  <c r="D22" i="9"/>
  <c r="O45" i="9" s="1"/>
  <c r="D45" i="9" s="1"/>
  <c r="C22" i="9"/>
  <c r="K21" i="9"/>
  <c r="V44" i="9" s="1"/>
  <c r="K44" i="9" s="1"/>
  <c r="J21" i="9"/>
  <c r="U44" i="9" s="1"/>
  <c r="J44" i="9" s="1"/>
  <c r="H21" i="9"/>
  <c r="S44" i="9" s="1"/>
  <c r="H44" i="9" s="1"/>
  <c r="G21" i="9"/>
  <c r="R44" i="9" s="1"/>
  <c r="G44" i="9" s="1"/>
  <c r="F21" i="9"/>
  <c r="Q44" i="9" s="1"/>
  <c r="F44" i="9" s="1"/>
  <c r="E21" i="9"/>
  <c r="P44" i="9" s="1"/>
  <c r="E44" i="9" s="1"/>
  <c r="D21" i="9"/>
  <c r="O44" i="9" s="1"/>
  <c r="D44" i="9" s="1"/>
  <c r="C21" i="9"/>
  <c r="N44" i="9" s="1"/>
  <c r="C44" i="9" s="1"/>
  <c r="K20" i="9"/>
  <c r="V43" i="9" s="1"/>
  <c r="K43" i="9" s="1"/>
  <c r="J20" i="9"/>
  <c r="U43" i="9" s="1"/>
  <c r="J43" i="9" s="1"/>
  <c r="I20" i="9"/>
  <c r="T43" i="9" s="1"/>
  <c r="I43" i="9" s="1"/>
  <c r="G20" i="9"/>
  <c r="R43" i="9" s="1"/>
  <c r="G43" i="9" s="1"/>
  <c r="F20" i="9"/>
  <c r="Q43" i="9" s="1"/>
  <c r="F43" i="9" s="1"/>
  <c r="E20" i="9"/>
  <c r="P43" i="9" s="1"/>
  <c r="E43" i="9" s="1"/>
  <c r="D20" i="9"/>
  <c r="C20" i="9"/>
  <c r="N43" i="9" s="1"/>
  <c r="C43" i="9" s="1"/>
  <c r="K19" i="9"/>
  <c r="V42" i="9" s="1"/>
  <c r="K42" i="9" s="1"/>
  <c r="J19" i="9"/>
  <c r="U42" i="9" s="1"/>
  <c r="J42" i="9" s="1"/>
  <c r="I19" i="9"/>
  <c r="T42" i="9" s="1"/>
  <c r="I42" i="9" s="1"/>
  <c r="H19" i="9"/>
  <c r="S42" i="9" s="1"/>
  <c r="H42" i="9" s="1"/>
  <c r="F19" i="9"/>
  <c r="Q42" i="9" s="1"/>
  <c r="F42" i="9" s="1"/>
  <c r="E19" i="9"/>
  <c r="P42" i="9" s="1"/>
  <c r="E42" i="9" s="1"/>
  <c r="D19" i="9"/>
  <c r="O42" i="9" s="1"/>
  <c r="D42" i="9" s="1"/>
  <c r="C19" i="9"/>
  <c r="N42" i="9" s="1"/>
  <c r="C42" i="9" s="1"/>
  <c r="K18" i="9"/>
  <c r="V41" i="9" s="1"/>
  <c r="K41" i="9" s="1"/>
  <c r="J18" i="9"/>
  <c r="U41" i="9" s="1"/>
  <c r="J41" i="9" s="1"/>
  <c r="I18" i="9"/>
  <c r="T41" i="9" s="1"/>
  <c r="I41" i="9" s="1"/>
  <c r="H18" i="9"/>
  <c r="S41" i="9" s="1"/>
  <c r="H41" i="9" s="1"/>
  <c r="G18" i="9"/>
  <c r="R41" i="9" s="1"/>
  <c r="G41" i="9" s="1"/>
  <c r="E18" i="9"/>
  <c r="P41" i="9" s="1"/>
  <c r="E41" i="9" s="1"/>
  <c r="D18" i="9"/>
  <c r="O41" i="9" s="1"/>
  <c r="D41" i="9" s="1"/>
  <c r="C18" i="9"/>
  <c r="K17" i="9"/>
  <c r="V40" i="9" s="1"/>
  <c r="K40" i="9" s="1"/>
  <c r="J17" i="9"/>
  <c r="U40" i="9" s="1"/>
  <c r="J40" i="9" s="1"/>
  <c r="I17" i="9"/>
  <c r="T40" i="9" s="1"/>
  <c r="I40" i="9" s="1"/>
  <c r="H17" i="9"/>
  <c r="S40" i="9" s="1"/>
  <c r="H40" i="9" s="1"/>
  <c r="G17" i="9"/>
  <c r="R40" i="9" s="1"/>
  <c r="G40" i="9" s="1"/>
  <c r="F17" i="9"/>
  <c r="Q40" i="9" s="1"/>
  <c r="F40" i="9" s="1"/>
  <c r="D17" i="9"/>
  <c r="O40" i="9" s="1"/>
  <c r="D40" i="9" s="1"/>
  <c r="C17" i="9"/>
  <c r="N40" i="9" s="1"/>
  <c r="C40" i="9" s="1"/>
  <c r="K16" i="9"/>
  <c r="V39" i="9" s="1"/>
  <c r="K39" i="9" s="1"/>
  <c r="J16" i="9"/>
  <c r="U39" i="9" s="1"/>
  <c r="J39" i="9" s="1"/>
  <c r="I16" i="9"/>
  <c r="T39" i="9" s="1"/>
  <c r="I39" i="9" s="1"/>
  <c r="H16" i="9"/>
  <c r="S39" i="9" s="1"/>
  <c r="H39" i="9" s="1"/>
  <c r="G16" i="9"/>
  <c r="R39" i="9" s="1"/>
  <c r="G39" i="9" s="1"/>
  <c r="F16" i="9"/>
  <c r="Q39" i="9" s="1"/>
  <c r="F39" i="9" s="1"/>
  <c r="E16" i="9"/>
  <c r="C16" i="9"/>
  <c r="N39" i="9" s="1"/>
  <c r="C39" i="9" s="1"/>
  <c r="K15" i="9"/>
  <c r="V38" i="9" s="1"/>
  <c r="K38" i="9" s="1"/>
  <c r="J15" i="9"/>
  <c r="U38" i="9" s="1"/>
  <c r="J38" i="9" s="1"/>
  <c r="I15" i="9"/>
  <c r="T38" i="9" s="1"/>
  <c r="I38" i="9" s="1"/>
  <c r="H15" i="9"/>
  <c r="S38" i="9" s="1"/>
  <c r="H38" i="9" s="1"/>
  <c r="G15" i="9"/>
  <c r="R38" i="9" s="1"/>
  <c r="G38" i="9" s="1"/>
  <c r="F15" i="9"/>
  <c r="Q38" i="9" s="1"/>
  <c r="F38" i="9" s="1"/>
  <c r="E15" i="9"/>
  <c r="P38" i="9" s="1"/>
  <c r="E38" i="9" s="1"/>
  <c r="D15" i="9"/>
  <c r="V46" i="8"/>
  <c r="K46" i="8" s="1"/>
  <c r="U46" i="8"/>
  <c r="T46" i="8"/>
  <c r="S46" i="8"/>
  <c r="H46" i="8" s="1"/>
  <c r="R46" i="8"/>
  <c r="G46" i="8" s="1"/>
  <c r="Q46" i="8"/>
  <c r="F46" i="8" s="1"/>
  <c r="P46" i="8"/>
  <c r="E46" i="8" s="1"/>
  <c r="O46" i="8"/>
  <c r="D46" i="8" s="1"/>
  <c r="N46" i="8"/>
  <c r="C46" i="8" s="1"/>
  <c r="J46" i="8"/>
  <c r="I46" i="8"/>
  <c r="K22" i="8"/>
  <c r="V45" i="8" s="1"/>
  <c r="K45" i="8" s="1"/>
  <c r="I22" i="8"/>
  <c r="T45" i="8" s="1"/>
  <c r="I45" i="8" s="1"/>
  <c r="H22" i="8"/>
  <c r="S45" i="8" s="1"/>
  <c r="H45" i="8" s="1"/>
  <c r="G22" i="8"/>
  <c r="R45" i="8" s="1"/>
  <c r="G45" i="8" s="1"/>
  <c r="F22" i="8"/>
  <c r="Q45" i="8" s="1"/>
  <c r="F45" i="8" s="1"/>
  <c r="E22" i="8"/>
  <c r="P45" i="8" s="1"/>
  <c r="E45" i="8" s="1"/>
  <c r="D22" i="8"/>
  <c r="O45" i="8" s="1"/>
  <c r="D45" i="8" s="1"/>
  <c r="C22" i="8"/>
  <c r="N45" i="8" s="1"/>
  <c r="C45" i="8" s="1"/>
  <c r="K21" i="8"/>
  <c r="V44" i="8" s="1"/>
  <c r="K44" i="8" s="1"/>
  <c r="J21" i="8"/>
  <c r="U44" i="8" s="1"/>
  <c r="J44" i="8" s="1"/>
  <c r="H21" i="8"/>
  <c r="S44" i="8" s="1"/>
  <c r="H44" i="8" s="1"/>
  <c r="G21" i="8"/>
  <c r="R44" i="8" s="1"/>
  <c r="G44" i="8" s="1"/>
  <c r="F21" i="8"/>
  <c r="Q44" i="8" s="1"/>
  <c r="F44" i="8" s="1"/>
  <c r="E21" i="8"/>
  <c r="P44" i="8" s="1"/>
  <c r="E44" i="8" s="1"/>
  <c r="D21" i="8"/>
  <c r="O44" i="8" s="1"/>
  <c r="D44" i="8" s="1"/>
  <c r="C21" i="8"/>
  <c r="K20" i="8"/>
  <c r="V43" i="8" s="1"/>
  <c r="K43" i="8" s="1"/>
  <c r="J20" i="8"/>
  <c r="U43" i="8" s="1"/>
  <c r="J43" i="8" s="1"/>
  <c r="I20" i="8"/>
  <c r="T43" i="8" s="1"/>
  <c r="I43" i="8" s="1"/>
  <c r="G20" i="8"/>
  <c r="R43" i="8" s="1"/>
  <c r="G43" i="8" s="1"/>
  <c r="F20" i="8"/>
  <c r="Q43" i="8" s="1"/>
  <c r="F43" i="8" s="1"/>
  <c r="E20" i="8"/>
  <c r="P43" i="8" s="1"/>
  <c r="E43" i="8" s="1"/>
  <c r="D20" i="8"/>
  <c r="O43" i="8" s="1"/>
  <c r="D43" i="8" s="1"/>
  <c r="C20" i="8"/>
  <c r="N43" i="8" s="1"/>
  <c r="C43" i="8" s="1"/>
  <c r="K19" i="8"/>
  <c r="V42" i="8" s="1"/>
  <c r="K42" i="8" s="1"/>
  <c r="J19" i="8"/>
  <c r="U42" i="8" s="1"/>
  <c r="J42" i="8" s="1"/>
  <c r="I19" i="8"/>
  <c r="T42" i="8" s="1"/>
  <c r="I42" i="8" s="1"/>
  <c r="H19" i="8"/>
  <c r="S42" i="8" s="1"/>
  <c r="H42" i="8" s="1"/>
  <c r="F19" i="8"/>
  <c r="Q42" i="8" s="1"/>
  <c r="F42" i="8" s="1"/>
  <c r="E19" i="8"/>
  <c r="P42" i="8" s="1"/>
  <c r="E42" i="8" s="1"/>
  <c r="D19" i="8"/>
  <c r="O42" i="8" s="1"/>
  <c r="D42" i="8" s="1"/>
  <c r="C19" i="8"/>
  <c r="N42" i="8" s="1"/>
  <c r="C42" i="8" s="1"/>
  <c r="K18" i="8"/>
  <c r="V41" i="8" s="1"/>
  <c r="K41" i="8" s="1"/>
  <c r="J18" i="8"/>
  <c r="U41" i="8" s="1"/>
  <c r="J41" i="8" s="1"/>
  <c r="I18" i="8"/>
  <c r="T41" i="8" s="1"/>
  <c r="I41" i="8" s="1"/>
  <c r="H18" i="8"/>
  <c r="S41" i="8" s="1"/>
  <c r="H41" i="8" s="1"/>
  <c r="G18" i="8"/>
  <c r="R41" i="8" s="1"/>
  <c r="G41" i="8" s="1"/>
  <c r="E18" i="8"/>
  <c r="P41" i="8" s="1"/>
  <c r="E41" i="8" s="1"/>
  <c r="D18" i="8"/>
  <c r="O41" i="8" s="1"/>
  <c r="D41" i="8" s="1"/>
  <c r="C18" i="8"/>
  <c r="N41" i="8" s="1"/>
  <c r="C41" i="8" s="1"/>
  <c r="K17" i="8"/>
  <c r="V40" i="8" s="1"/>
  <c r="K40" i="8" s="1"/>
  <c r="J17" i="8"/>
  <c r="U40" i="8" s="1"/>
  <c r="J40" i="8" s="1"/>
  <c r="I17" i="8"/>
  <c r="T40" i="8" s="1"/>
  <c r="I40" i="8" s="1"/>
  <c r="H17" i="8"/>
  <c r="S40" i="8" s="1"/>
  <c r="H40" i="8" s="1"/>
  <c r="G17" i="8"/>
  <c r="R40" i="8" s="1"/>
  <c r="G40" i="8" s="1"/>
  <c r="F17" i="8"/>
  <c r="Q40" i="8" s="1"/>
  <c r="F40" i="8" s="1"/>
  <c r="D17" i="8"/>
  <c r="O40" i="8" s="1"/>
  <c r="D40" i="8" s="1"/>
  <c r="C17" i="8"/>
  <c r="K16" i="8"/>
  <c r="V39" i="8" s="1"/>
  <c r="K39" i="8" s="1"/>
  <c r="J16" i="8"/>
  <c r="U39" i="8" s="1"/>
  <c r="J39" i="8" s="1"/>
  <c r="I16" i="8"/>
  <c r="T39" i="8" s="1"/>
  <c r="I39" i="8" s="1"/>
  <c r="H16" i="8"/>
  <c r="S39" i="8" s="1"/>
  <c r="H39" i="8" s="1"/>
  <c r="G16" i="8"/>
  <c r="R39" i="8" s="1"/>
  <c r="G39" i="8" s="1"/>
  <c r="F16" i="8"/>
  <c r="Q39" i="8" s="1"/>
  <c r="F39" i="8" s="1"/>
  <c r="E16" i="8"/>
  <c r="P39" i="8" s="1"/>
  <c r="E39" i="8" s="1"/>
  <c r="C16" i="8"/>
  <c r="N39" i="8" s="1"/>
  <c r="C39" i="8" s="1"/>
  <c r="K15" i="8"/>
  <c r="V38" i="8" s="1"/>
  <c r="K38" i="8" s="1"/>
  <c r="J15" i="8"/>
  <c r="U38" i="8" s="1"/>
  <c r="J38" i="8" s="1"/>
  <c r="I15" i="8"/>
  <c r="T38" i="8" s="1"/>
  <c r="I38" i="8" s="1"/>
  <c r="H15" i="8"/>
  <c r="S38" i="8" s="1"/>
  <c r="H38" i="8" s="1"/>
  <c r="G15" i="8"/>
  <c r="R38" i="8" s="1"/>
  <c r="G38" i="8" s="1"/>
  <c r="F15" i="8"/>
  <c r="Q38" i="8" s="1"/>
  <c r="F38" i="8" s="1"/>
  <c r="E15" i="8"/>
  <c r="P38" i="8" s="1"/>
  <c r="E38" i="8" s="1"/>
  <c r="D15" i="8"/>
  <c r="V46" i="7"/>
  <c r="K46" i="7" s="1"/>
  <c r="U46" i="7"/>
  <c r="T46" i="7"/>
  <c r="I46" i="7" s="1"/>
  <c r="S46" i="7"/>
  <c r="H46" i="7" s="1"/>
  <c r="R46" i="7"/>
  <c r="G46" i="7" s="1"/>
  <c r="Q46" i="7"/>
  <c r="P46" i="7"/>
  <c r="E46" i="7" s="1"/>
  <c r="O46" i="7"/>
  <c r="D46" i="7" s="1"/>
  <c r="N46" i="7"/>
  <c r="C46" i="7" s="1"/>
  <c r="J46" i="7"/>
  <c r="F46" i="7"/>
  <c r="K22" i="7"/>
  <c r="V45" i="7" s="1"/>
  <c r="K45" i="7" s="1"/>
  <c r="I22" i="7"/>
  <c r="T45" i="7" s="1"/>
  <c r="I45" i="7" s="1"/>
  <c r="H22" i="7"/>
  <c r="S45" i="7" s="1"/>
  <c r="H45" i="7" s="1"/>
  <c r="G22" i="7"/>
  <c r="R45" i="7" s="1"/>
  <c r="G45" i="7" s="1"/>
  <c r="F22" i="7"/>
  <c r="Q45" i="7" s="1"/>
  <c r="F45" i="7" s="1"/>
  <c r="E22" i="7"/>
  <c r="P45" i="7" s="1"/>
  <c r="E45" i="7" s="1"/>
  <c r="D22" i="7"/>
  <c r="O45" i="7" s="1"/>
  <c r="D45" i="7" s="1"/>
  <c r="C22" i="7"/>
  <c r="N45" i="7" s="1"/>
  <c r="C45" i="7" s="1"/>
  <c r="K21" i="7"/>
  <c r="V44" i="7" s="1"/>
  <c r="K44" i="7" s="1"/>
  <c r="J21" i="7"/>
  <c r="U44" i="7" s="1"/>
  <c r="J44" i="7" s="1"/>
  <c r="H21" i="7"/>
  <c r="S44" i="7" s="1"/>
  <c r="H44" i="7" s="1"/>
  <c r="G21" i="7"/>
  <c r="R44" i="7" s="1"/>
  <c r="G44" i="7" s="1"/>
  <c r="F21" i="7"/>
  <c r="Q44" i="7" s="1"/>
  <c r="F44" i="7" s="1"/>
  <c r="E21" i="7"/>
  <c r="D21" i="7"/>
  <c r="O44" i="7" s="1"/>
  <c r="D44" i="7" s="1"/>
  <c r="C21" i="7"/>
  <c r="N44" i="7" s="1"/>
  <c r="C44" i="7" s="1"/>
  <c r="K20" i="7"/>
  <c r="V43" i="7" s="1"/>
  <c r="K43" i="7" s="1"/>
  <c r="J20" i="7"/>
  <c r="U43" i="7" s="1"/>
  <c r="J43" i="7" s="1"/>
  <c r="I20" i="7"/>
  <c r="T43" i="7" s="1"/>
  <c r="I43" i="7" s="1"/>
  <c r="G20" i="7"/>
  <c r="R43" i="7" s="1"/>
  <c r="G43" i="7" s="1"/>
  <c r="F20" i="7"/>
  <c r="Q43" i="7" s="1"/>
  <c r="F43" i="7" s="1"/>
  <c r="E20" i="7"/>
  <c r="P43" i="7" s="1"/>
  <c r="E43" i="7" s="1"/>
  <c r="D20" i="7"/>
  <c r="O43" i="7" s="1"/>
  <c r="D43" i="7" s="1"/>
  <c r="C20" i="7"/>
  <c r="N43" i="7" s="1"/>
  <c r="C43" i="7" s="1"/>
  <c r="K19" i="7"/>
  <c r="V42" i="7" s="1"/>
  <c r="K42" i="7" s="1"/>
  <c r="J19" i="7"/>
  <c r="U42" i="7" s="1"/>
  <c r="J42" i="7" s="1"/>
  <c r="I19" i="7"/>
  <c r="T42" i="7" s="1"/>
  <c r="I42" i="7" s="1"/>
  <c r="H19" i="7"/>
  <c r="S42" i="7" s="1"/>
  <c r="H42" i="7" s="1"/>
  <c r="F19" i="7"/>
  <c r="Q42" i="7" s="1"/>
  <c r="F42" i="7" s="1"/>
  <c r="E19" i="7"/>
  <c r="P42" i="7" s="1"/>
  <c r="E42" i="7" s="1"/>
  <c r="D19" i="7"/>
  <c r="O42" i="7" s="1"/>
  <c r="D42" i="7" s="1"/>
  <c r="C19" i="7"/>
  <c r="N42" i="7" s="1"/>
  <c r="C42" i="7" s="1"/>
  <c r="K18" i="7"/>
  <c r="V41" i="7" s="1"/>
  <c r="K41" i="7" s="1"/>
  <c r="J18" i="7"/>
  <c r="U41" i="7" s="1"/>
  <c r="J41" i="7" s="1"/>
  <c r="I18" i="7"/>
  <c r="T41" i="7" s="1"/>
  <c r="I41" i="7" s="1"/>
  <c r="H18" i="7"/>
  <c r="S41" i="7" s="1"/>
  <c r="H41" i="7" s="1"/>
  <c r="G18" i="7"/>
  <c r="R41" i="7" s="1"/>
  <c r="G41" i="7" s="1"/>
  <c r="E18" i="7"/>
  <c r="P41" i="7" s="1"/>
  <c r="E41" i="7" s="1"/>
  <c r="D18" i="7"/>
  <c r="O41" i="7" s="1"/>
  <c r="D41" i="7" s="1"/>
  <c r="C18" i="7"/>
  <c r="N41" i="7" s="1"/>
  <c r="C41" i="7" s="1"/>
  <c r="K17" i="7"/>
  <c r="V40" i="7" s="1"/>
  <c r="K40" i="7" s="1"/>
  <c r="J17" i="7"/>
  <c r="U40" i="7" s="1"/>
  <c r="J40" i="7" s="1"/>
  <c r="I17" i="7"/>
  <c r="T40" i="7" s="1"/>
  <c r="I40" i="7" s="1"/>
  <c r="H17" i="7"/>
  <c r="S40" i="7" s="1"/>
  <c r="H40" i="7" s="1"/>
  <c r="G17" i="7"/>
  <c r="R40" i="7" s="1"/>
  <c r="G40" i="7" s="1"/>
  <c r="F17" i="7"/>
  <c r="D17" i="7"/>
  <c r="O40" i="7" s="1"/>
  <c r="D40" i="7" s="1"/>
  <c r="C17" i="7"/>
  <c r="N40" i="7" s="1"/>
  <c r="C40" i="7" s="1"/>
  <c r="K16" i="7"/>
  <c r="V39" i="7" s="1"/>
  <c r="K39" i="7" s="1"/>
  <c r="J16" i="7"/>
  <c r="U39" i="7" s="1"/>
  <c r="J39" i="7" s="1"/>
  <c r="I16" i="7"/>
  <c r="T39" i="7" s="1"/>
  <c r="I39" i="7" s="1"/>
  <c r="H16" i="7"/>
  <c r="S39" i="7" s="1"/>
  <c r="H39" i="7" s="1"/>
  <c r="G16" i="7"/>
  <c r="R39" i="7" s="1"/>
  <c r="G39" i="7" s="1"/>
  <c r="F16" i="7"/>
  <c r="Q39" i="7" s="1"/>
  <c r="F39" i="7" s="1"/>
  <c r="E16" i="7"/>
  <c r="P39" i="7" s="1"/>
  <c r="E39" i="7" s="1"/>
  <c r="C16" i="7"/>
  <c r="N39" i="7" s="1"/>
  <c r="C39" i="7" s="1"/>
  <c r="K15" i="7"/>
  <c r="V38" i="7" s="1"/>
  <c r="K38" i="7" s="1"/>
  <c r="J15" i="7"/>
  <c r="U38" i="7" s="1"/>
  <c r="J38" i="7" s="1"/>
  <c r="I15" i="7"/>
  <c r="T38" i="7" s="1"/>
  <c r="I38" i="7" s="1"/>
  <c r="H15" i="7"/>
  <c r="S38" i="7" s="1"/>
  <c r="H38" i="7" s="1"/>
  <c r="G15" i="7"/>
  <c r="R38" i="7" s="1"/>
  <c r="G38" i="7" s="1"/>
  <c r="F15" i="7"/>
  <c r="Q38" i="7" s="1"/>
  <c r="F38" i="7" s="1"/>
  <c r="E15" i="7"/>
  <c r="P38" i="7" s="1"/>
  <c r="E38" i="7" s="1"/>
  <c r="D15" i="7"/>
  <c r="V46" i="6"/>
  <c r="K46" i="6" s="1"/>
  <c r="U46" i="6"/>
  <c r="T46" i="6"/>
  <c r="S46" i="6"/>
  <c r="R46" i="6"/>
  <c r="G46" i="6" s="1"/>
  <c r="Q46" i="6"/>
  <c r="F46" i="6" s="1"/>
  <c r="P46" i="6"/>
  <c r="E46" i="6" s="1"/>
  <c r="O46" i="6"/>
  <c r="D46" i="6" s="1"/>
  <c r="N46" i="6"/>
  <c r="C46" i="6" s="1"/>
  <c r="J46" i="6"/>
  <c r="I46" i="6"/>
  <c r="H46" i="6"/>
  <c r="K22" i="6"/>
  <c r="V45" i="6" s="1"/>
  <c r="K45" i="6" s="1"/>
  <c r="I22" i="6"/>
  <c r="T45" i="6" s="1"/>
  <c r="I45" i="6" s="1"/>
  <c r="H22" i="6"/>
  <c r="S45" i="6" s="1"/>
  <c r="H45" i="6" s="1"/>
  <c r="G22" i="6"/>
  <c r="R45" i="6" s="1"/>
  <c r="G45" i="6" s="1"/>
  <c r="F22" i="6"/>
  <c r="Q45" i="6" s="1"/>
  <c r="F45" i="6" s="1"/>
  <c r="E22" i="6"/>
  <c r="P45" i="6" s="1"/>
  <c r="E45" i="6" s="1"/>
  <c r="D22" i="6"/>
  <c r="O45" i="6" s="1"/>
  <c r="D45" i="6" s="1"/>
  <c r="C22" i="6"/>
  <c r="N45" i="6" s="1"/>
  <c r="C45" i="6" s="1"/>
  <c r="K21" i="6"/>
  <c r="V44" i="6" s="1"/>
  <c r="K44" i="6" s="1"/>
  <c r="J21" i="6"/>
  <c r="U44" i="6" s="1"/>
  <c r="J44" i="6" s="1"/>
  <c r="H21" i="6"/>
  <c r="S44" i="6" s="1"/>
  <c r="H44" i="6" s="1"/>
  <c r="G21" i="6"/>
  <c r="R44" i="6" s="1"/>
  <c r="G44" i="6" s="1"/>
  <c r="F21" i="6"/>
  <c r="Q44" i="6" s="1"/>
  <c r="F44" i="6" s="1"/>
  <c r="E21" i="6"/>
  <c r="P44" i="6" s="1"/>
  <c r="E44" i="6" s="1"/>
  <c r="D21" i="6"/>
  <c r="O44" i="6" s="1"/>
  <c r="D44" i="6" s="1"/>
  <c r="C21" i="6"/>
  <c r="K20" i="6"/>
  <c r="V43" i="6" s="1"/>
  <c r="K43" i="6" s="1"/>
  <c r="J20" i="6"/>
  <c r="U43" i="6" s="1"/>
  <c r="J43" i="6" s="1"/>
  <c r="I20" i="6"/>
  <c r="T43" i="6" s="1"/>
  <c r="I43" i="6" s="1"/>
  <c r="G20" i="6"/>
  <c r="R43" i="6" s="1"/>
  <c r="G43" i="6" s="1"/>
  <c r="F20" i="6"/>
  <c r="Q43" i="6" s="1"/>
  <c r="F43" i="6" s="1"/>
  <c r="E20" i="6"/>
  <c r="P43" i="6" s="1"/>
  <c r="E43" i="6" s="1"/>
  <c r="D20" i="6"/>
  <c r="O43" i="6" s="1"/>
  <c r="D43" i="6" s="1"/>
  <c r="C20" i="6"/>
  <c r="N43" i="6" s="1"/>
  <c r="C43" i="6" s="1"/>
  <c r="K19" i="6"/>
  <c r="V42" i="6" s="1"/>
  <c r="K42" i="6" s="1"/>
  <c r="J19" i="6"/>
  <c r="U42" i="6" s="1"/>
  <c r="J42" i="6" s="1"/>
  <c r="I19" i="6"/>
  <c r="T42" i="6" s="1"/>
  <c r="I42" i="6" s="1"/>
  <c r="H19" i="6"/>
  <c r="S42" i="6" s="1"/>
  <c r="H42" i="6" s="1"/>
  <c r="F19" i="6"/>
  <c r="Q42" i="6" s="1"/>
  <c r="F42" i="6" s="1"/>
  <c r="E19" i="6"/>
  <c r="P42" i="6" s="1"/>
  <c r="E42" i="6" s="1"/>
  <c r="D19" i="6"/>
  <c r="O42" i="6" s="1"/>
  <c r="D42" i="6" s="1"/>
  <c r="C19" i="6"/>
  <c r="N42" i="6" s="1"/>
  <c r="C42" i="6" s="1"/>
  <c r="K18" i="6"/>
  <c r="V41" i="6" s="1"/>
  <c r="K41" i="6" s="1"/>
  <c r="J18" i="6"/>
  <c r="U41" i="6" s="1"/>
  <c r="J41" i="6" s="1"/>
  <c r="I18" i="6"/>
  <c r="T41" i="6" s="1"/>
  <c r="I41" i="6" s="1"/>
  <c r="H18" i="6"/>
  <c r="S41" i="6" s="1"/>
  <c r="H41" i="6" s="1"/>
  <c r="G18" i="6"/>
  <c r="R41" i="6" s="1"/>
  <c r="G41" i="6" s="1"/>
  <c r="E18" i="6"/>
  <c r="P41" i="6" s="1"/>
  <c r="E41" i="6" s="1"/>
  <c r="D18" i="6"/>
  <c r="O41" i="6" s="1"/>
  <c r="D41" i="6" s="1"/>
  <c r="C18" i="6"/>
  <c r="N41" i="6" s="1"/>
  <c r="C41" i="6" s="1"/>
  <c r="K17" i="6"/>
  <c r="V40" i="6" s="1"/>
  <c r="K40" i="6" s="1"/>
  <c r="J17" i="6"/>
  <c r="U40" i="6" s="1"/>
  <c r="J40" i="6" s="1"/>
  <c r="I17" i="6"/>
  <c r="T40" i="6" s="1"/>
  <c r="I40" i="6" s="1"/>
  <c r="H17" i="6"/>
  <c r="S40" i="6" s="1"/>
  <c r="H40" i="6" s="1"/>
  <c r="G17" i="6"/>
  <c r="R40" i="6" s="1"/>
  <c r="G40" i="6" s="1"/>
  <c r="F17" i="6"/>
  <c r="Q40" i="6" s="1"/>
  <c r="F40" i="6" s="1"/>
  <c r="D17" i="6"/>
  <c r="O40" i="6" s="1"/>
  <c r="D40" i="6" s="1"/>
  <c r="C17" i="6"/>
  <c r="K16" i="6"/>
  <c r="V39" i="6" s="1"/>
  <c r="K39" i="6" s="1"/>
  <c r="J16" i="6"/>
  <c r="U39" i="6" s="1"/>
  <c r="J39" i="6" s="1"/>
  <c r="I16" i="6"/>
  <c r="T39" i="6" s="1"/>
  <c r="I39" i="6" s="1"/>
  <c r="H16" i="6"/>
  <c r="S39" i="6" s="1"/>
  <c r="H39" i="6" s="1"/>
  <c r="G16" i="6"/>
  <c r="R39" i="6" s="1"/>
  <c r="G39" i="6" s="1"/>
  <c r="F16" i="6"/>
  <c r="Q39" i="6" s="1"/>
  <c r="F39" i="6" s="1"/>
  <c r="E16" i="6"/>
  <c r="P39" i="6" s="1"/>
  <c r="E39" i="6" s="1"/>
  <c r="C16" i="6"/>
  <c r="N39" i="6" s="1"/>
  <c r="C39" i="6" s="1"/>
  <c r="K15" i="6"/>
  <c r="V38" i="6" s="1"/>
  <c r="K38" i="6" s="1"/>
  <c r="J15" i="6"/>
  <c r="U38" i="6" s="1"/>
  <c r="J38" i="6" s="1"/>
  <c r="I15" i="6"/>
  <c r="T38" i="6" s="1"/>
  <c r="I38" i="6" s="1"/>
  <c r="H15" i="6"/>
  <c r="S38" i="6" s="1"/>
  <c r="H38" i="6" s="1"/>
  <c r="G15" i="6"/>
  <c r="R38" i="6" s="1"/>
  <c r="G38" i="6" s="1"/>
  <c r="F15" i="6"/>
  <c r="Q38" i="6" s="1"/>
  <c r="F38" i="6" s="1"/>
  <c r="E15" i="6"/>
  <c r="P38" i="6" s="1"/>
  <c r="E38" i="6" s="1"/>
  <c r="D15" i="6"/>
  <c r="O38" i="6" s="1"/>
  <c r="D38" i="6" s="1"/>
  <c r="V46" i="5"/>
  <c r="K46" i="5" s="1"/>
  <c r="U46" i="5"/>
  <c r="T46" i="5"/>
  <c r="I46" i="5" s="1"/>
  <c r="S46" i="5"/>
  <c r="H46" i="5" s="1"/>
  <c r="R46" i="5"/>
  <c r="G46" i="5" s="1"/>
  <c r="Q46" i="5"/>
  <c r="P46" i="5"/>
  <c r="E46" i="5" s="1"/>
  <c r="O46" i="5"/>
  <c r="D46" i="5" s="1"/>
  <c r="N46" i="5"/>
  <c r="C46" i="5" s="1"/>
  <c r="J46" i="5"/>
  <c r="F46" i="5"/>
  <c r="K22" i="5"/>
  <c r="V45" i="5" s="1"/>
  <c r="K45" i="5" s="1"/>
  <c r="I22" i="5"/>
  <c r="T45" i="5" s="1"/>
  <c r="I45" i="5" s="1"/>
  <c r="H22" i="5"/>
  <c r="S45" i="5" s="1"/>
  <c r="H45" i="5" s="1"/>
  <c r="G22" i="5"/>
  <c r="R45" i="5" s="1"/>
  <c r="G45" i="5" s="1"/>
  <c r="F22" i="5"/>
  <c r="Q45" i="5" s="1"/>
  <c r="F45" i="5" s="1"/>
  <c r="E22" i="5"/>
  <c r="P45" i="5" s="1"/>
  <c r="E45" i="5" s="1"/>
  <c r="D22" i="5"/>
  <c r="O45" i="5" s="1"/>
  <c r="D45" i="5" s="1"/>
  <c r="C22" i="5"/>
  <c r="K21" i="5"/>
  <c r="V44" i="5" s="1"/>
  <c r="K44" i="5" s="1"/>
  <c r="J21" i="5"/>
  <c r="U44" i="5" s="1"/>
  <c r="J44" i="5" s="1"/>
  <c r="H21" i="5"/>
  <c r="S44" i="5" s="1"/>
  <c r="H44" i="5" s="1"/>
  <c r="G21" i="5"/>
  <c r="R44" i="5" s="1"/>
  <c r="G44" i="5" s="1"/>
  <c r="F21" i="5"/>
  <c r="Q44" i="5" s="1"/>
  <c r="F44" i="5" s="1"/>
  <c r="E21" i="5"/>
  <c r="P44" i="5" s="1"/>
  <c r="E44" i="5" s="1"/>
  <c r="D21" i="5"/>
  <c r="O44" i="5" s="1"/>
  <c r="D44" i="5" s="1"/>
  <c r="C21" i="5"/>
  <c r="N44" i="5" s="1"/>
  <c r="C44" i="5" s="1"/>
  <c r="K20" i="5"/>
  <c r="V43" i="5" s="1"/>
  <c r="K43" i="5" s="1"/>
  <c r="J20" i="5"/>
  <c r="U43" i="5" s="1"/>
  <c r="J43" i="5" s="1"/>
  <c r="I20" i="5"/>
  <c r="T43" i="5" s="1"/>
  <c r="I43" i="5" s="1"/>
  <c r="G20" i="5"/>
  <c r="R43" i="5" s="1"/>
  <c r="G43" i="5" s="1"/>
  <c r="F20" i="5"/>
  <c r="Q43" i="5" s="1"/>
  <c r="F43" i="5" s="1"/>
  <c r="E20" i="5"/>
  <c r="P43" i="5" s="1"/>
  <c r="E43" i="5" s="1"/>
  <c r="D20" i="5"/>
  <c r="O43" i="5" s="1"/>
  <c r="D43" i="5" s="1"/>
  <c r="C20" i="5"/>
  <c r="N43" i="5" s="1"/>
  <c r="C43" i="5" s="1"/>
  <c r="K19" i="5"/>
  <c r="V42" i="5" s="1"/>
  <c r="K42" i="5" s="1"/>
  <c r="J19" i="5"/>
  <c r="U42" i="5" s="1"/>
  <c r="J42" i="5" s="1"/>
  <c r="I19" i="5"/>
  <c r="T42" i="5" s="1"/>
  <c r="I42" i="5" s="1"/>
  <c r="H19" i="5"/>
  <c r="S42" i="5" s="1"/>
  <c r="H42" i="5" s="1"/>
  <c r="F19" i="5"/>
  <c r="Q42" i="5" s="1"/>
  <c r="F42" i="5" s="1"/>
  <c r="E19" i="5"/>
  <c r="P42" i="5" s="1"/>
  <c r="E42" i="5" s="1"/>
  <c r="D19" i="5"/>
  <c r="O42" i="5" s="1"/>
  <c r="D42" i="5" s="1"/>
  <c r="C19" i="5"/>
  <c r="N42" i="5" s="1"/>
  <c r="C42" i="5" s="1"/>
  <c r="K18" i="5"/>
  <c r="V41" i="5" s="1"/>
  <c r="K41" i="5" s="1"/>
  <c r="J18" i="5"/>
  <c r="U41" i="5" s="1"/>
  <c r="J41" i="5" s="1"/>
  <c r="I18" i="5"/>
  <c r="T41" i="5" s="1"/>
  <c r="I41" i="5" s="1"/>
  <c r="H18" i="5"/>
  <c r="S41" i="5" s="1"/>
  <c r="H41" i="5" s="1"/>
  <c r="G18" i="5"/>
  <c r="R41" i="5" s="1"/>
  <c r="G41" i="5" s="1"/>
  <c r="E18" i="5"/>
  <c r="P41" i="5" s="1"/>
  <c r="E41" i="5" s="1"/>
  <c r="D18" i="5"/>
  <c r="O41" i="5" s="1"/>
  <c r="D41" i="5" s="1"/>
  <c r="C18" i="5"/>
  <c r="N41" i="5" s="1"/>
  <c r="C41" i="5" s="1"/>
  <c r="K17" i="5"/>
  <c r="V40" i="5" s="1"/>
  <c r="K40" i="5" s="1"/>
  <c r="J17" i="5"/>
  <c r="U40" i="5" s="1"/>
  <c r="J40" i="5" s="1"/>
  <c r="I17" i="5"/>
  <c r="T40" i="5" s="1"/>
  <c r="I40" i="5" s="1"/>
  <c r="H17" i="5"/>
  <c r="S40" i="5" s="1"/>
  <c r="H40" i="5" s="1"/>
  <c r="G17" i="5"/>
  <c r="R40" i="5" s="1"/>
  <c r="G40" i="5" s="1"/>
  <c r="F17" i="5"/>
  <c r="Q40" i="5" s="1"/>
  <c r="F40" i="5" s="1"/>
  <c r="D17" i="5"/>
  <c r="O40" i="5" s="1"/>
  <c r="D40" i="5" s="1"/>
  <c r="C17" i="5"/>
  <c r="N40" i="5" s="1"/>
  <c r="C40" i="5" s="1"/>
  <c r="K16" i="5"/>
  <c r="V39" i="5" s="1"/>
  <c r="K39" i="5" s="1"/>
  <c r="J16" i="5"/>
  <c r="U39" i="5" s="1"/>
  <c r="J39" i="5" s="1"/>
  <c r="I16" i="5"/>
  <c r="T39" i="5" s="1"/>
  <c r="I39" i="5" s="1"/>
  <c r="H16" i="5"/>
  <c r="S39" i="5" s="1"/>
  <c r="H39" i="5" s="1"/>
  <c r="G16" i="5"/>
  <c r="R39" i="5" s="1"/>
  <c r="G39" i="5" s="1"/>
  <c r="F16" i="5"/>
  <c r="Q39" i="5" s="1"/>
  <c r="F39" i="5" s="1"/>
  <c r="E16" i="5"/>
  <c r="P39" i="5" s="1"/>
  <c r="E39" i="5" s="1"/>
  <c r="C16" i="5"/>
  <c r="N39" i="5" s="1"/>
  <c r="C39" i="5" s="1"/>
  <c r="K15" i="5"/>
  <c r="V38" i="5" s="1"/>
  <c r="K38" i="5" s="1"/>
  <c r="J15" i="5"/>
  <c r="U38" i="5" s="1"/>
  <c r="J38" i="5" s="1"/>
  <c r="I15" i="5"/>
  <c r="T38" i="5" s="1"/>
  <c r="I38" i="5" s="1"/>
  <c r="H15" i="5"/>
  <c r="S38" i="5" s="1"/>
  <c r="H38" i="5" s="1"/>
  <c r="G15" i="5"/>
  <c r="R38" i="5" s="1"/>
  <c r="G38" i="5" s="1"/>
  <c r="F15" i="5"/>
  <c r="Q38" i="5" s="1"/>
  <c r="F38" i="5" s="1"/>
  <c r="E15" i="5"/>
  <c r="P38" i="5" s="1"/>
  <c r="E38" i="5" s="1"/>
  <c r="D15" i="5"/>
  <c r="O38" i="5" s="1"/>
  <c r="D38" i="5" s="1"/>
  <c r="D16" i="10" l="1"/>
  <c r="O39" i="10" s="1"/>
  <c r="D39" i="10" s="1"/>
  <c r="C15" i="10"/>
  <c r="N38" i="10" s="1"/>
  <c r="C38" i="10" s="1"/>
  <c r="F18" i="10"/>
  <c r="Q41" i="10" s="1"/>
  <c r="F41" i="10" s="1"/>
  <c r="H20" i="10"/>
  <c r="S43" i="10" s="1"/>
  <c r="H43" i="10" s="1"/>
  <c r="J22" i="10"/>
  <c r="U45" i="10" s="1"/>
  <c r="J45" i="10" s="1"/>
  <c r="O38" i="10"/>
  <c r="D38" i="10" s="1"/>
  <c r="E17" i="10"/>
  <c r="P40" i="10" s="1"/>
  <c r="E40" i="10" s="1"/>
  <c r="G19" i="10"/>
  <c r="R42" i="10" s="1"/>
  <c r="G42" i="10" s="1"/>
  <c r="I21" i="10"/>
  <c r="T44" i="10" s="1"/>
  <c r="I44" i="10" s="1"/>
  <c r="I21" i="7"/>
  <c r="T44" i="7" s="1"/>
  <c r="I44" i="7" s="1"/>
  <c r="D16" i="9"/>
  <c r="O39" i="9" s="1"/>
  <c r="D39" i="9" s="1"/>
  <c r="H20" i="9"/>
  <c r="S43" i="9" s="1"/>
  <c r="H43" i="9" s="1"/>
  <c r="E17" i="7"/>
  <c r="P40" i="7" s="1"/>
  <c r="E40" i="7" s="1"/>
  <c r="C15" i="8"/>
  <c r="N38" i="8" s="1"/>
  <c r="C38" i="8" s="1"/>
  <c r="C15" i="9"/>
  <c r="N38" i="9" s="1"/>
  <c r="F18" i="9"/>
  <c r="Q41" i="9" s="1"/>
  <c r="F41" i="9" s="1"/>
  <c r="J22" i="9"/>
  <c r="U45" i="9" s="1"/>
  <c r="J45" i="9" s="1"/>
  <c r="O38" i="9"/>
  <c r="D38" i="9" s="1"/>
  <c r="E17" i="9"/>
  <c r="P40" i="9" s="1"/>
  <c r="E40" i="9" s="1"/>
  <c r="G19" i="9"/>
  <c r="R42" i="9" s="1"/>
  <c r="G42" i="9" s="1"/>
  <c r="I21" i="9"/>
  <c r="T44" i="9" s="1"/>
  <c r="I44" i="9" s="1"/>
  <c r="O43" i="9"/>
  <c r="D43" i="9" s="1"/>
  <c r="N45" i="9"/>
  <c r="C45" i="9" s="1"/>
  <c r="N41" i="9"/>
  <c r="C41" i="9" s="1"/>
  <c r="P39" i="9"/>
  <c r="E39" i="9" s="1"/>
  <c r="F18" i="8"/>
  <c r="Q41" i="8" s="1"/>
  <c r="F41" i="8" s="1"/>
  <c r="C15" i="7"/>
  <c r="N38" i="7" s="1"/>
  <c r="C38" i="7" s="1"/>
  <c r="D16" i="8"/>
  <c r="O39" i="8" s="1"/>
  <c r="D39" i="8" s="1"/>
  <c r="E17" i="8"/>
  <c r="P40" i="8" s="1"/>
  <c r="E40" i="8" s="1"/>
  <c r="N40" i="8"/>
  <c r="C40" i="8" s="1"/>
  <c r="O38" i="8"/>
  <c r="D38" i="8" s="1"/>
  <c r="G19" i="8"/>
  <c r="R42" i="8" s="1"/>
  <c r="G42" i="8" s="1"/>
  <c r="J22" i="8"/>
  <c r="U45" i="8" s="1"/>
  <c r="J45" i="8" s="1"/>
  <c r="H20" i="8"/>
  <c r="S43" i="8" s="1"/>
  <c r="H43" i="8" s="1"/>
  <c r="I21" i="8"/>
  <c r="T44" i="8" s="1"/>
  <c r="I44" i="8" s="1"/>
  <c r="N44" i="8"/>
  <c r="C44" i="8" s="1"/>
  <c r="O38" i="7"/>
  <c r="D38" i="7" s="1"/>
  <c r="F18" i="6"/>
  <c r="Q41" i="6" s="1"/>
  <c r="F41" i="6" s="1"/>
  <c r="D16" i="7"/>
  <c r="O39" i="7" s="1"/>
  <c r="D39" i="7" s="1"/>
  <c r="F18" i="7"/>
  <c r="Q41" i="7" s="1"/>
  <c r="F41" i="7" s="1"/>
  <c r="H20" i="7"/>
  <c r="S43" i="7" s="1"/>
  <c r="H43" i="7" s="1"/>
  <c r="J22" i="7"/>
  <c r="U45" i="7" s="1"/>
  <c r="J45" i="7" s="1"/>
  <c r="P44" i="7"/>
  <c r="E44" i="7" s="1"/>
  <c r="D16" i="6"/>
  <c r="O39" i="6" s="1"/>
  <c r="D39" i="6" s="1"/>
  <c r="E17" i="6"/>
  <c r="P40" i="6" s="1"/>
  <c r="E40" i="6" s="1"/>
  <c r="Q40" i="7"/>
  <c r="F40" i="7" s="1"/>
  <c r="G19" i="7"/>
  <c r="R42" i="7" s="1"/>
  <c r="G42" i="7" s="1"/>
  <c r="G19" i="6"/>
  <c r="R42" i="6" s="1"/>
  <c r="G42" i="6" s="1"/>
  <c r="J22" i="6"/>
  <c r="U45" i="6" s="1"/>
  <c r="J45" i="6" s="1"/>
  <c r="N40" i="6"/>
  <c r="C40" i="6" s="1"/>
  <c r="H20" i="6"/>
  <c r="S43" i="6" s="1"/>
  <c r="H43" i="6" s="1"/>
  <c r="I21" i="6"/>
  <c r="T44" i="6" s="1"/>
  <c r="I44" i="6" s="1"/>
  <c r="N44" i="6"/>
  <c r="C44" i="6" s="1"/>
  <c r="C15" i="6"/>
  <c r="N38" i="6" s="1"/>
  <c r="F18" i="5"/>
  <c r="Q41" i="5" s="1"/>
  <c r="F41" i="5" s="1"/>
  <c r="D16" i="5"/>
  <c r="O39" i="5" s="1"/>
  <c r="D39" i="5" s="1"/>
  <c r="J22" i="5"/>
  <c r="U45" i="5" s="1"/>
  <c r="J45" i="5" s="1"/>
  <c r="N45" i="5"/>
  <c r="C45" i="5" s="1"/>
  <c r="C15" i="5"/>
  <c r="N38" i="5" s="1"/>
  <c r="E17" i="5"/>
  <c r="P40" i="5" s="1"/>
  <c r="E40" i="5" s="1"/>
  <c r="G19" i="5"/>
  <c r="R42" i="5" s="1"/>
  <c r="G42" i="5" s="1"/>
  <c r="I21" i="5"/>
  <c r="T44" i="5" s="1"/>
  <c r="I44" i="5" s="1"/>
  <c r="H20" i="5"/>
  <c r="S43" i="5" s="1"/>
  <c r="H43" i="5" s="1"/>
  <c r="C38" i="9" l="1"/>
  <c r="C38" i="6"/>
  <c r="C38" i="5"/>
  <c r="C3" i="11" l="1" a="1"/>
  <c r="C3" i="11" s="1"/>
  <c r="H5" i="11" l="1"/>
  <c r="F11" i="11"/>
  <c r="J7" i="11"/>
  <c r="E4" i="11"/>
  <c r="G9" i="11"/>
  <c r="K5" i="11"/>
  <c r="D11" i="11"/>
  <c r="H7" i="11"/>
  <c r="C4" i="11"/>
  <c r="I9" i="11"/>
  <c r="D6" i="11"/>
  <c r="K10" i="11"/>
  <c r="D9" i="11"/>
  <c r="J3" i="11"/>
  <c r="E7" i="11"/>
  <c r="I3" i="11"/>
  <c r="K8" i="11"/>
  <c r="F5" i="11"/>
  <c r="C11" i="11"/>
  <c r="G7" i="11"/>
  <c r="K3" i="11"/>
  <c r="G10" i="11"/>
  <c r="I8" i="11"/>
  <c r="K6" i="11"/>
  <c r="D5" i="11"/>
  <c r="F3" i="11"/>
  <c r="F10" i="11"/>
  <c r="H8" i="11"/>
  <c r="J6" i="11"/>
  <c r="C5" i="11"/>
  <c r="E3" i="11"/>
  <c r="E10" i="11"/>
  <c r="G8" i="11"/>
  <c r="I6" i="11"/>
  <c r="K4" i="11"/>
  <c r="D3" i="11"/>
  <c r="H10" i="11"/>
  <c r="J8" i="11"/>
  <c r="C7" i="11"/>
  <c r="E5" i="11"/>
  <c r="G3" i="11"/>
  <c r="H9" i="11"/>
  <c r="C6" i="11"/>
  <c r="E11" i="11"/>
  <c r="I7" i="11"/>
  <c r="D4" i="11"/>
  <c r="F9" i="11"/>
  <c r="J5" i="11"/>
  <c r="G11" i="11"/>
  <c r="K7" i="11"/>
  <c r="F4" i="11"/>
  <c r="F7" i="11"/>
  <c r="J10" i="11"/>
  <c r="C9" i="11"/>
  <c r="G5" i="11"/>
  <c r="I10" i="11"/>
  <c r="D7" i="11"/>
  <c r="H3" i="11"/>
  <c r="E9" i="11"/>
  <c r="I5" i="11"/>
  <c r="J11" i="11"/>
  <c r="C10" i="11"/>
  <c r="E8" i="11"/>
  <c r="G6" i="11"/>
  <c r="I4" i="11"/>
  <c r="I11" i="11"/>
  <c r="K9" i="11"/>
  <c r="D8" i="11"/>
  <c r="F6" i="11"/>
  <c r="H4" i="11"/>
  <c r="H11" i="11"/>
  <c r="J9" i="11"/>
  <c r="C8" i="11"/>
  <c r="E6" i="11"/>
  <c r="G4" i="11"/>
  <c r="K11" i="11"/>
  <c r="D10" i="11"/>
  <c r="F8" i="11"/>
  <c r="H6" i="11"/>
  <c r="J4" i="11"/>
  <c r="C15" i="11" l="1" a="1"/>
  <c r="F15" i="11" s="1"/>
  <c r="G23" i="11" l="1"/>
  <c r="E23" i="11"/>
  <c r="K17" i="11"/>
  <c r="D23" i="11"/>
  <c r="H19" i="11"/>
  <c r="J17" i="11"/>
  <c r="I21" i="11"/>
  <c r="D18" i="11"/>
  <c r="I23" i="11"/>
  <c r="F22" i="11"/>
  <c r="E19" i="11"/>
  <c r="G17" i="11"/>
  <c r="I15" i="11"/>
  <c r="I22" i="11"/>
  <c r="K20" i="11"/>
  <c r="D19" i="11"/>
  <c r="F17" i="11"/>
  <c r="H15" i="11"/>
  <c r="C23" i="11"/>
  <c r="E21" i="11"/>
  <c r="G19" i="11"/>
  <c r="I17" i="11"/>
  <c r="K15" i="11"/>
  <c r="J22" i="11"/>
  <c r="J23" i="11"/>
  <c r="C22" i="11"/>
  <c r="E20" i="11"/>
  <c r="G18" i="11"/>
  <c r="I16" i="11"/>
  <c r="G21" i="11"/>
  <c r="J18" i="11"/>
  <c r="C17" i="11"/>
  <c r="E15" i="11"/>
  <c r="E22" i="11"/>
  <c r="G20" i="11"/>
  <c r="I18" i="11"/>
  <c r="K16" i="11"/>
  <c r="D15" i="11"/>
  <c r="H22" i="11"/>
  <c r="J20" i="11"/>
  <c r="C19" i="11"/>
  <c r="E17" i="11"/>
  <c r="G15" i="11"/>
  <c r="K21" i="11"/>
  <c r="F23" i="11"/>
  <c r="H21" i="11"/>
  <c r="J19" i="11"/>
  <c r="C18" i="11"/>
  <c r="E16" i="11"/>
  <c r="H20" i="11"/>
  <c r="F18" i="11"/>
  <c r="H16" i="11"/>
  <c r="H23" i="11"/>
  <c r="J21" i="11"/>
  <c r="C20" i="11"/>
  <c r="E18" i="11"/>
  <c r="G16" i="11"/>
  <c r="K23" i="11"/>
  <c r="D22" i="11"/>
  <c r="F20" i="11"/>
  <c r="H18" i="11"/>
  <c r="J16" i="11"/>
  <c r="C15" i="11"/>
  <c r="C21" i="11"/>
  <c r="K22" i="11"/>
  <c r="D21" i="11"/>
  <c r="F19" i="11"/>
  <c r="H17" i="11"/>
  <c r="J15" i="11"/>
  <c r="I19" i="11"/>
  <c r="D16" i="11"/>
  <c r="F21" i="11"/>
  <c r="C16" i="11"/>
  <c r="K19" i="11"/>
  <c r="F16" i="11"/>
  <c r="D20" i="11"/>
  <c r="G22" i="11"/>
  <c r="I20" i="11"/>
  <c r="K18" i="11"/>
  <c r="D17" i="11"/>
  <c r="C27" i="11" l="1" a="1"/>
  <c r="F27" i="11" s="1"/>
  <c r="G33" i="11" l="1"/>
  <c r="D28" i="11"/>
  <c r="H31" i="11"/>
  <c r="G35" i="11"/>
  <c r="D30" i="11"/>
  <c r="C34" i="11"/>
  <c r="I28" i="11"/>
  <c r="J34" i="11"/>
  <c r="C33" i="11"/>
  <c r="E31" i="11"/>
  <c r="G29" i="11"/>
  <c r="I27" i="11"/>
  <c r="I34" i="11"/>
  <c r="K32" i="11"/>
  <c r="D31" i="11"/>
  <c r="F29" i="11"/>
  <c r="H27" i="11"/>
  <c r="C35" i="11"/>
  <c r="E33" i="11"/>
  <c r="G31" i="11"/>
  <c r="I29" i="11"/>
  <c r="K27" i="11"/>
  <c r="F35" i="11"/>
  <c r="H33" i="11"/>
  <c r="J31" i="11"/>
  <c r="C30" i="11"/>
  <c r="E28" i="11"/>
  <c r="K29" i="11"/>
  <c r="D35" i="11"/>
  <c r="J29" i="11"/>
  <c r="K31" i="11"/>
  <c r="J35" i="11"/>
  <c r="G30" i="11"/>
  <c r="F34" i="11"/>
  <c r="H32" i="11"/>
  <c r="J30" i="11"/>
  <c r="C29" i="11"/>
  <c r="E27" i="11"/>
  <c r="E34" i="11"/>
  <c r="G32" i="11"/>
  <c r="I30" i="11"/>
  <c r="K28" i="11"/>
  <c r="D27" i="11"/>
  <c r="H34" i="11"/>
  <c r="J32" i="11"/>
  <c r="C31" i="11"/>
  <c r="E29" i="11"/>
  <c r="G27" i="11"/>
  <c r="K34" i="11"/>
  <c r="D33" i="11"/>
  <c r="F31" i="11"/>
  <c r="H29" i="11"/>
  <c r="J27" i="11"/>
  <c r="E35" i="11"/>
  <c r="I31" i="11"/>
  <c r="F33" i="11"/>
  <c r="C28" i="11"/>
  <c r="I33" i="11"/>
  <c r="F28" i="11"/>
  <c r="E32" i="11"/>
  <c r="I35" i="11"/>
  <c r="K33" i="11"/>
  <c r="D32" i="11"/>
  <c r="F30" i="11"/>
  <c r="H28" i="11"/>
  <c r="H35" i="11"/>
  <c r="J33" i="11"/>
  <c r="C32" i="11"/>
  <c r="E30" i="11"/>
  <c r="G28" i="11"/>
  <c r="K35" i="11"/>
  <c r="D34" i="11"/>
  <c r="F32" i="11"/>
  <c r="H30" i="11"/>
  <c r="J28" i="11"/>
  <c r="C27" i="11"/>
  <c r="G34" i="11"/>
  <c r="I32" i="11"/>
  <c r="K30" i="11"/>
  <c r="D29" i="11"/>
  <c r="C39" i="11" l="1" a="1"/>
  <c r="F39" i="11" s="1"/>
  <c r="F46" i="11" l="1"/>
  <c r="E47" i="11"/>
  <c r="F42" i="11"/>
  <c r="H47" i="11"/>
  <c r="H43" i="11"/>
  <c r="K40" i="11"/>
  <c r="D39" i="11"/>
  <c r="H46" i="11"/>
  <c r="J44" i="11"/>
  <c r="C43" i="11"/>
  <c r="E41" i="11"/>
  <c r="G39" i="11"/>
  <c r="D44" i="11"/>
  <c r="D40" i="11"/>
  <c r="K44" i="11"/>
  <c r="J47" i="11"/>
  <c r="C46" i="11"/>
  <c r="E44" i="11"/>
  <c r="G42" i="11"/>
  <c r="I40" i="11"/>
  <c r="C45" i="11"/>
  <c r="K45" i="11"/>
  <c r="G41" i="11"/>
  <c r="E46" i="11"/>
  <c r="I42" i="11"/>
  <c r="G40" i="11"/>
  <c r="K47" i="11"/>
  <c r="D46" i="11"/>
  <c r="F44" i="11"/>
  <c r="H42" i="11"/>
  <c r="J40" i="11"/>
  <c r="C39" i="11"/>
  <c r="J42" i="11"/>
  <c r="E39" i="11"/>
  <c r="C44" i="11"/>
  <c r="F47" i="11"/>
  <c r="H45" i="11"/>
  <c r="J43" i="11"/>
  <c r="C42" i="11"/>
  <c r="E40" i="11"/>
  <c r="I43" i="11"/>
  <c r="H44" i="11"/>
  <c r="H40" i="11"/>
  <c r="F45" i="11"/>
  <c r="E42" i="11"/>
  <c r="C40" i="11"/>
  <c r="G47" i="11"/>
  <c r="I45" i="11"/>
  <c r="K43" i="11"/>
  <c r="D42" i="11"/>
  <c r="F40" i="11"/>
  <c r="J46" i="11"/>
  <c r="K41" i="11"/>
  <c r="D47" i="11"/>
  <c r="D43" i="11"/>
  <c r="K46" i="11"/>
  <c r="D45" i="11"/>
  <c r="F43" i="11"/>
  <c r="H41" i="11"/>
  <c r="J39" i="11"/>
  <c r="I47" i="11"/>
  <c r="I46" i="11"/>
  <c r="E43" i="11"/>
  <c r="I39" i="11"/>
  <c r="G44" i="11"/>
  <c r="F41" i="11"/>
  <c r="H39" i="11"/>
  <c r="C47" i="11"/>
  <c r="E45" i="11"/>
  <c r="G43" i="11"/>
  <c r="I41" i="11"/>
  <c r="K39" i="11"/>
  <c r="G45" i="11"/>
  <c r="C41" i="11"/>
  <c r="J45" i="11"/>
  <c r="J41" i="11"/>
  <c r="G46" i="11"/>
  <c r="I44" i="11"/>
  <c r="K42" i="11"/>
  <c r="D41" i="11"/>
  <c r="AN29" i="1"/>
  <c r="AN44" i="1" s="1"/>
  <c r="AN59" i="1" s="1"/>
  <c r="AN74" i="1" s="1"/>
  <c r="AN89" i="1" s="1"/>
  <c r="M4" i="3" l="1"/>
  <c r="Z78" i="1"/>
  <c r="Z63" i="1"/>
  <c r="Z48" i="1"/>
  <c r="Z33" i="1"/>
  <c r="Z18" i="1"/>
  <c r="Z3" i="1"/>
  <c r="AO54" i="1" l="1"/>
  <c r="AO55" i="1"/>
  <c r="AP55" i="1" s="1"/>
  <c r="AT86" i="1"/>
  <c r="AS86" i="1"/>
  <c r="AO86" i="1"/>
  <c r="AN86" i="1"/>
  <c r="AM86" i="1"/>
  <c r="AT85" i="1"/>
  <c r="AS85" i="1"/>
  <c r="AO85" i="1"/>
  <c r="AT84" i="1"/>
  <c r="AS84" i="1"/>
  <c r="AO84" i="1"/>
  <c r="AN84" i="1"/>
  <c r="AT83" i="1"/>
  <c r="AS83" i="1"/>
  <c r="AO83" i="1"/>
  <c r="AP83" i="1" s="1"/>
  <c r="AQ83" i="1" s="1"/>
  <c r="AN83" i="1"/>
  <c r="AN85" i="1" s="1"/>
  <c r="AM83" i="1"/>
  <c r="AT82" i="1"/>
  <c r="AS82" i="1"/>
  <c r="AO82" i="1"/>
  <c r="AN82" i="1"/>
  <c r="AM82" i="1"/>
  <c r="AT81" i="1"/>
  <c r="AS81" i="1"/>
  <c r="AO81" i="1"/>
  <c r="AP81" i="1" s="1"/>
  <c r="AQ81" i="1" s="1"/>
  <c r="AN81" i="1"/>
  <c r="AM81" i="1"/>
  <c r="AT80" i="1"/>
  <c r="AS80" i="1"/>
  <c r="AO80" i="1"/>
  <c r="AN80" i="1"/>
  <c r="AM80" i="1"/>
  <c r="AM85" i="1" s="1"/>
  <c r="AT79" i="1"/>
  <c r="AS79" i="1"/>
  <c r="AO79" i="1"/>
  <c r="AP79" i="1" s="1"/>
  <c r="AQ79" i="1" s="1"/>
  <c r="AN79" i="1"/>
  <c r="AM79" i="1"/>
  <c r="AM84" i="1" s="1"/>
  <c r="AT71" i="1"/>
  <c r="AS71" i="1"/>
  <c r="AO71" i="1"/>
  <c r="AN71" i="1"/>
  <c r="AM71" i="1"/>
  <c r="AT70" i="1"/>
  <c r="AS70" i="1"/>
  <c r="AO70" i="1"/>
  <c r="AP70" i="1" s="1"/>
  <c r="AQ70" i="1" s="1"/>
  <c r="AT69" i="1"/>
  <c r="AS69" i="1"/>
  <c r="AO69" i="1"/>
  <c r="AN69" i="1"/>
  <c r="AT68" i="1"/>
  <c r="AS68" i="1"/>
  <c r="AO68" i="1"/>
  <c r="AP68" i="1" s="1"/>
  <c r="AQ68" i="1" s="1"/>
  <c r="AN68" i="1"/>
  <c r="AN70" i="1" s="1"/>
  <c r="AM68" i="1"/>
  <c r="AT67" i="1"/>
  <c r="AS67" i="1"/>
  <c r="AO67" i="1"/>
  <c r="AN67" i="1"/>
  <c r="AM67" i="1"/>
  <c r="AT66" i="1"/>
  <c r="AS66" i="1"/>
  <c r="AO66" i="1"/>
  <c r="AP66" i="1" s="1"/>
  <c r="AQ66" i="1" s="1"/>
  <c r="AN66" i="1"/>
  <c r="AM66" i="1"/>
  <c r="AT65" i="1"/>
  <c r="AS65" i="1"/>
  <c r="AO65" i="1"/>
  <c r="AN65" i="1"/>
  <c r="AM65" i="1"/>
  <c r="AM70" i="1" s="1"/>
  <c r="AT64" i="1"/>
  <c r="AS64" i="1"/>
  <c r="AO64" i="1"/>
  <c r="AP64" i="1" s="1"/>
  <c r="AQ64" i="1" s="1"/>
  <c r="AN64" i="1"/>
  <c r="AM64" i="1"/>
  <c r="AM69" i="1" s="1"/>
  <c r="AN54" i="1"/>
  <c r="AO40" i="1"/>
  <c r="AP40" i="1" s="1"/>
  <c r="AQ40" i="1" s="1"/>
  <c r="AN40" i="1"/>
  <c r="AO56" i="1"/>
  <c r="AN56" i="1"/>
  <c r="AM56" i="1"/>
  <c r="AM40" i="1"/>
  <c r="AM34" i="1"/>
  <c r="AM39" i="1" s="1"/>
  <c r="AT56" i="1"/>
  <c r="AS56" i="1"/>
  <c r="AT55" i="1"/>
  <c r="AS55" i="1"/>
  <c r="AT54" i="1"/>
  <c r="AS54" i="1"/>
  <c r="AP54" i="1"/>
  <c r="AT53" i="1"/>
  <c r="AS53" i="1"/>
  <c r="AO53" i="1"/>
  <c r="AP53" i="1" s="1"/>
  <c r="AQ53" i="1" s="1"/>
  <c r="AN53" i="1"/>
  <c r="AN55" i="1" s="1"/>
  <c r="AM53" i="1"/>
  <c r="AT52" i="1"/>
  <c r="AS52" i="1"/>
  <c r="AO52" i="1"/>
  <c r="AP52" i="1" s="1"/>
  <c r="AN52" i="1"/>
  <c r="AM52" i="1"/>
  <c r="AT51" i="1"/>
  <c r="AS51" i="1"/>
  <c r="AO51" i="1"/>
  <c r="AP51" i="1" s="1"/>
  <c r="AQ51" i="1" s="1"/>
  <c r="AN51" i="1"/>
  <c r="AM51" i="1"/>
  <c r="AT50" i="1"/>
  <c r="AS50" i="1"/>
  <c r="AO50" i="1"/>
  <c r="AN50" i="1"/>
  <c r="AM50" i="1"/>
  <c r="AM55" i="1" s="1"/>
  <c r="AT49" i="1"/>
  <c r="AS49" i="1"/>
  <c r="AO49" i="1"/>
  <c r="AP49" i="1" s="1"/>
  <c r="AQ49" i="1" s="1"/>
  <c r="AN49" i="1"/>
  <c r="AM49" i="1"/>
  <c r="AM54" i="1" s="1"/>
  <c r="AS26" i="1"/>
  <c r="AT41" i="1"/>
  <c r="AS41" i="1"/>
  <c r="AO41" i="1"/>
  <c r="AT40" i="1"/>
  <c r="AS40" i="1"/>
  <c r="AT39" i="1"/>
  <c r="AS39" i="1"/>
  <c r="AO39" i="1"/>
  <c r="AT38" i="1"/>
  <c r="AS38" i="1"/>
  <c r="AO38" i="1"/>
  <c r="AP38" i="1" s="1"/>
  <c r="AQ38" i="1" s="1"/>
  <c r="AN38" i="1"/>
  <c r="AM38" i="1"/>
  <c r="AT37" i="1"/>
  <c r="AS37" i="1"/>
  <c r="AO37" i="1"/>
  <c r="AN37" i="1"/>
  <c r="AN41" i="1" s="1"/>
  <c r="AM37" i="1"/>
  <c r="AT36" i="1"/>
  <c r="AS36" i="1"/>
  <c r="AO36" i="1"/>
  <c r="AP36" i="1" s="1"/>
  <c r="AQ36" i="1" s="1"/>
  <c r="AN36" i="1"/>
  <c r="AN39" i="1" s="1"/>
  <c r="AM36" i="1"/>
  <c r="AM41" i="1" s="1"/>
  <c r="AT35" i="1"/>
  <c r="AS35" i="1"/>
  <c r="AO35" i="1"/>
  <c r="AN35" i="1"/>
  <c r="AM35" i="1"/>
  <c r="AT34" i="1"/>
  <c r="AS34" i="1"/>
  <c r="AO34" i="1"/>
  <c r="AP34" i="1" s="1"/>
  <c r="AQ34" i="1" s="1"/>
  <c r="AN34" i="1"/>
  <c r="AO24" i="1"/>
  <c r="AO19" i="1"/>
  <c r="AP19" i="1" s="1"/>
  <c r="AQ19" i="1" s="1"/>
  <c r="AN19" i="1"/>
  <c r="AS19" i="1"/>
  <c r="AT19" i="1"/>
  <c r="AS24" i="1"/>
  <c r="AT24" i="1"/>
  <c r="AT26" i="1"/>
  <c r="AO26" i="1"/>
  <c r="AT25" i="1"/>
  <c r="AS25" i="1"/>
  <c r="AO25" i="1"/>
  <c r="AP25" i="1" s="1"/>
  <c r="AQ25" i="1" s="1"/>
  <c r="AT23" i="1"/>
  <c r="AS23" i="1"/>
  <c r="AO23" i="1"/>
  <c r="AP23" i="1" s="1"/>
  <c r="AQ23" i="1" s="1"/>
  <c r="AN23" i="1"/>
  <c r="AN25" i="1" s="1"/>
  <c r="AM23" i="1"/>
  <c r="AT22" i="1"/>
  <c r="AS22" i="1"/>
  <c r="AO22" i="1"/>
  <c r="AN22" i="1"/>
  <c r="AN26" i="1" s="1"/>
  <c r="AN24" i="1" s="1"/>
  <c r="AM22" i="1"/>
  <c r="AT21" i="1"/>
  <c r="AS21" i="1"/>
  <c r="AO21" i="1"/>
  <c r="AP21" i="1" s="1"/>
  <c r="AQ21" i="1" s="1"/>
  <c r="AN21" i="1"/>
  <c r="AM21" i="1"/>
  <c r="AM26" i="1" s="1"/>
  <c r="AT20" i="1"/>
  <c r="AS20" i="1"/>
  <c r="AO20" i="1"/>
  <c r="AN20" i="1"/>
  <c r="AM20" i="1"/>
  <c r="AM25" i="1" s="1"/>
  <c r="AT10" i="1"/>
  <c r="AT11" i="1"/>
  <c r="AS10" i="1"/>
  <c r="AS11" i="1"/>
  <c r="AO11" i="1"/>
  <c r="AP11" i="1" s="1"/>
  <c r="AO10" i="1"/>
  <c r="AT9" i="1"/>
  <c r="AS9" i="1"/>
  <c r="AO9" i="1"/>
  <c r="AP9" i="1" s="1"/>
  <c r="AQ9" i="1" s="1"/>
  <c r="AM24" i="1" l="1"/>
  <c r="AP85" i="1"/>
  <c r="AQ85" i="1" s="1"/>
  <c r="AQ54" i="1"/>
  <c r="AQ55" i="1"/>
  <c r="AP80" i="1"/>
  <c r="AQ80" i="1" s="1"/>
  <c r="AP82" i="1"/>
  <c r="AQ82" i="1" s="1"/>
  <c r="AP84" i="1"/>
  <c r="AQ84" i="1" s="1"/>
  <c r="AP86" i="1"/>
  <c r="AQ86" i="1" s="1"/>
  <c r="AP65" i="1"/>
  <c r="AQ65" i="1" s="1"/>
  <c r="AP67" i="1"/>
  <c r="AQ67" i="1" s="1"/>
  <c r="AP69" i="1"/>
  <c r="AQ69" i="1" s="1"/>
  <c r="AP71" i="1"/>
  <c r="AQ71" i="1" s="1"/>
  <c r="AP56" i="1"/>
  <c r="AQ56" i="1" s="1"/>
  <c r="AQ52" i="1"/>
  <c r="AP50" i="1"/>
  <c r="AQ50" i="1" s="1"/>
  <c r="AP35" i="1"/>
  <c r="AQ35" i="1" s="1"/>
  <c r="AP37" i="1"/>
  <c r="AQ37" i="1" s="1"/>
  <c r="AP39" i="1"/>
  <c r="AQ39" i="1" s="1"/>
  <c r="AP41" i="1"/>
  <c r="AQ41" i="1" s="1"/>
  <c r="AP24" i="1"/>
  <c r="AQ24" i="1" s="1"/>
  <c r="AQ11" i="1"/>
  <c r="AP10" i="1"/>
  <c r="AQ10" i="1" s="1"/>
  <c r="AP22" i="1"/>
  <c r="AQ22" i="1" s="1"/>
  <c r="AP20" i="1"/>
  <c r="AQ20" i="1" s="1"/>
  <c r="AP26" i="1"/>
  <c r="AQ26" i="1" s="1"/>
  <c r="AT6" i="1"/>
  <c r="AT7" i="1"/>
  <c r="AT8" i="1"/>
  <c r="AS6" i="1"/>
  <c r="AS7" i="1"/>
  <c r="AS8" i="1"/>
  <c r="AO6" i="1"/>
  <c r="AO7" i="1"/>
  <c r="AP7" i="1" s="1"/>
  <c r="AO8" i="1"/>
  <c r="AN7" i="1"/>
  <c r="AN11" i="1" s="1"/>
  <c r="AN8" i="1"/>
  <c r="AN10" i="1" s="1"/>
  <c r="AM7" i="1"/>
  <c r="AM19" i="1" s="1"/>
  <c r="AM8" i="1"/>
  <c r="AN6" i="1"/>
  <c r="AN9" i="1" s="1"/>
  <c r="AM6" i="1"/>
  <c r="AM11" i="1" s="1"/>
  <c r="AT5" i="1"/>
  <c r="AS5" i="1"/>
  <c r="AT4" i="1"/>
  <c r="AS4" i="1"/>
  <c r="AO5" i="1"/>
  <c r="AP5" i="1" s="1"/>
  <c r="AN5" i="1"/>
  <c r="AM5" i="1"/>
  <c r="AM10" i="1" s="1"/>
  <c r="AN4" i="1"/>
  <c r="AM4" i="1"/>
  <c r="AM9" i="1" s="1"/>
  <c r="AO4" i="1"/>
  <c r="AP4" i="1" s="1"/>
  <c r="AN90" i="1"/>
  <c r="AP8" i="1" l="1"/>
  <c r="AQ8" i="1" s="1"/>
  <c r="AP6" i="1"/>
  <c r="AQ6" i="1" s="1"/>
  <c r="AQ7" i="1"/>
  <c r="AQ5" i="1"/>
  <c r="AN45" i="1"/>
  <c r="AN75" i="1"/>
  <c r="AQ4" i="1"/>
  <c r="AN30" i="1"/>
  <c r="AN60" i="1"/>
  <c r="V37" i="3" l="1"/>
  <c r="V49" i="3"/>
  <c r="V61" i="3"/>
  <c r="V73" i="3"/>
  <c r="V12" i="3"/>
  <c r="N46" i="3" l="1"/>
  <c r="M7" i="3"/>
  <c r="U72" i="3"/>
  <c r="T72" i="3"/>
  <c r="S72" i="3"/>
  <c r="R72" i="3"/>
  <c r="Q72" i="3"/>
  <c r="P72" i="3"/>
  <c r="O72" i="3"/>
  <c r="N72" i="3"/>
  <c r="M72" i="3"/>
  <c r="U71" i="3"/>
  <c r="T71" i="3"/>
  <c r="S71" i="3"/>
  <c r="R71" i="3"/>
  <c r="Q71" i="3"/>
  <c r="P71" i="3"/>
  <c r="O71" i="3"/>
  <c r="N71" i="3"/>
  <c r="M71" i="3"/>
  <c r="U70" i="3"/>
  <c r="T70" i="3"/>
  <c r="S70" i="3"/>
  <c r="R70" i="3"/>
  <c r="Q70" i="3"/>
  <c r="P70" i="3"/>
  <c r="O70" i="3"/>
  <c r="N70" i="3"/>
  <c r="M70" i="3"/>
  <c r="U69" i="3"/>
  <c r="T69" i="3"/>
  <c r="S69" i="3"/>
  <c r="R69" i="3"/>
  <c r="Q69" i="3"/>
  <c r="P69" i="3"/>
  <c r="O69" i="3"/>
  <c r="N69" i="3"/>
  <c r="M69" i="3"/>
  <c r="U68" i="3"/>
  <c r="T68" i="3"/>
  <c r="S68" i="3"/>
  <c r="R68" i="3"/>
  <c r="Q68" i="3"/>
  <c r="P68" i="3"/>
  <c r="O68" i="3"/>
  <c r="N68" i="3"/>
  <c r="M68" i="3"/>
  <c r="U67" i="3"/>
  <c r="T67" i="3"/>
  <c r="S67" i="3"/>
  <c r="R67" i="3"/>
  <c r="Q67" i="3"/>
  <c r="P67" i="3"/>
  <c r="O67" i="3"/>
  <c r="N67" i="3"/>
  <c r="M67" i="3"/>
  <c r="U66" i="3"/>
  <c r="T66" i="3"/>
  <c r="S66" i="3"/>
  <c r="R66" i="3"/>
  <c r="Q66" i="3"/>
  <c r="P66" i="3"/>
  <c r="O66" i="3"/>
  <c r="N66" i="3"/>
  <c r="M66" i="3"/>
  <c r="U65" i="3"/>
  <c r="T65" i="3"/>
  <c r="S65" i="3"/>
  <c r="R65" i="3"/>
  <c r="Q65" i="3"/>
  <c r="P65" i="3"/>
  <c r="O65" i="3"/>
  <c r="N65" i="3"/>
  <c r="M65" i="3"/>
  <c r="U60" i="3"/>
  <c r="T60" i="3"/>
  <c r="S60" i="3"/>
  <c r="R60" i="3"/>
  <c r="Q60" i="3"/>
  <c r="P60" i="3"/>
  <c r="O60" i="3"/>
  <c r="N60" i="3"/>
  <c r="M60" i="3"/>
  <c r="U59" i="3"/>
  <c r="T59" i="3"/>
  <c r="S59" i="3"/>
  <c r="R59" i="3"/>
  <c r="Q59" i="3"/>
  <c r="P59" i="3"/>
  <c r="O59" i="3"/>
  <c r="N59" i="3"/>
  <c r="M59" i="3"/>
  <c r="U58" i="3"/>
  <c r="T58" i="3"/>
  <c r="S58" i="3"/>
  <c r="R58" i="3"/>
  <c r="Q58" i="3"/>
  <c r="P58" i="3"/>
  <c r="O58" i="3"/>
  <c r="N58" i="3"/>
  <c r="M58" i="3"/>
  <c r="U57" i="3"/>
  <c r="T57" i="3"/>
  <c r="S57" i="3"/>
  <c r="R57" i="3"/>
  <c r="Q57" i="3"/>
  <c r="P57" i="3"/>
  <c r="O57" i="3"/>
  <c r="N57" i="3"/>
  <c r="M57" i="3"/>
  <c r="U56" i="3"/>
  <c r="T56" i="3"/>
  <c r="S56" i="3"/>
  <c r="R56" i="3"/>
  <c r="Q56" i="3"/>
  <c r="P56" i="3"/>
  <c r="O56" i="3"/>
  <c r="N56" i="3"/>
  <c r="M56" i="3"/>
  <c r="U55" i="3"/>
  <c r="T55" i="3"/>
  <c r="S55" i="3"/>
  <c r="R55" i="3"/>
  <c r="Q55" i="3"/>
  <c r="P55" i="3"/>
  <c r="O55" i="3"/>
  <c r="N55" i="3"/>
  <c r="M55" i="3"/>
  <c r="U54" i="3"/>
  <c r="T54" i="3"/>
  <c r="S54" i="3"/>
  <c r="R54" i="3"/>
  <c r="Q54" i="3"/>
  <c r="P54" i="3"/>
  <c r="O54" i="3"/>
  <c r="N54" i="3"/>
  <c r="M54" i="3"/>
  <c r="U53" i="3"/>
  <c r="T53" i="3"/>
  <c r="S53" i="3"/>
  <c r="R53" i="3"/>
  <c r="Q53" i="3"/>
  <c r="P53" i="3"/>
  <c r="O53" i="3"/>
  <c r="N53" i="3"/>
  <c r="M53" i="3"/>
  <c r="O47" i="3"/>
  <c r="U48" i="3"/>
  <c r="T48" i="3"/>
  <c r="S48" i="3"/>
  <c r="R48" i="3"/>
  <c r="Q48" i="3"/>
  <c r="P48" i="3"/>
  <c r="O48" i="3"/>
  <c r="N48" i="3"/>
  <c r="M48" i="3"/>
  <c r="U47" i="3"/>
  <c r="T47" i="3"/>
  <c r="S47" i="3"/>
  <c r="R47" i="3"/>
  <c r="Q47" i="3"/>
  <c r="P47" i="3"/>
  <c r="N47" i="3"/>
  <c r="M47" i="3"/>
  <c r="U46" i="3"/>
  <c r="T46" i="3"/>
  <c r="S46" i="3"/>
  <c r="R46" i="3"/>
  <c r="Q46" i="3"/>
  <c r="P46" i="3"/>
  <c r="O46" i="3"/>
  <c r="M46" i="3"/>
  <c r="U45" i="3"/>
  <c r="T45" i="3"/>
  <c r="S45" i="3"/>
  <c r="R45" i="3"/>
  <c r="Q45" i="3"/>
  <c r="P45" i="3"/>
  <c r="O45" i="3"/>
  <c r="N45" i="3"/>
  <c r="M45" i="3"/>
  <c r="U44" i="3"/>
  <c r="T44" i="3"/>
  <c r="S44" i="3"/>
  <c r="R44" i="3"/>
  <c r="Q44" i="3"/>
  <c r="P44" i="3"/>
  <c r="O44" i="3"/>
  <c r="N44" i="3"/>
  <c r="M44" i="3"/>
  <c r="U43" i="3"/>
  <c r="T43" i="3"/>
  <c r="S43" i="3"/>
  <c r="R43" i="3"/>
  <c r="Q43" i="3"/>
  <c r="P43" i="3"/>
  <c r="O43" i="3"/>
  <c r="N43" i="3"/>
  <c r="M43" i="3"/>
  <c r="U42" i="3"/>
  <c r="T42" i="3"/>
  <c r="S42" i="3"/>
  <c r="R42" i="3"/>
  <c r="Q42" i="3"/>
  <c r="P42" i="3"/>
  <c r="O42" i="3"/>
  <c r="N42" i="3"/>
  <c r="M42" i="3"/>
  <c r="U41" i="3"/>
  <c r="T41" i="3"/>
  <c r="S41" i="3"/>
  <c r="R41" i="3"/>
  <c r="Q41" i="3"/>
  <c r="P41" i="3"/>
  <c r="O41" i="3"/>
  <c r="N41" i="3"/>
  <c r="M41" i="3"/>
  <c r="U36" i="3"/>
  <c r="T36" i="3"/>
  <c r="S36" i="3"/>
  <c r="R36" i="3"/>
  <c r="Q36" i="3"/>
  <c r="P36" i="3"/>
  <c r="O36" i="3"/>
  <c r="N36" i="3"/>
  <c r="M36" i="3"/>
  <c r="U35" i="3"/>
  <c r="T35" i="3"/>
  <c r="S35" i="3"/>
  <c r="R35" i="3"/>
  <c r="Q35" i="3"/>
  <c r="P35" i="3"/>
  <c r="O35" i="3"/>
  <c r="N35" i="3"/>
  <c r="M35" i="3"/>
  <c r="U34" i="3"/>
  <c r="T34" i="3"/>
  <c r="S34" i="3"/>
  <c r="R34" i="3"/>
  <c r="Q34" i="3"/>
  <c r="P34" i="3"/>
  <c r="O34" i="3"/>
  <c r="N34" i="3"/>
  <c r="M34" i="3"/>
  <c r="U33" i="3"/>
  <c r="T33" i="3"/>
  <c r="S33" i="3"/>
  <c r="R33" i="3"/>
  <c r="Q33" i="3"/>
  <c r="P33" i="3"/>
  <c r="O33" i="3"/>
  <c r="N33" i="3"/>
  <c r="M33" i="3"/>
  <c r="U32" i="3"/>
  <c r="T32" i="3"/>
  <c r="S32" i="3"/>
  <c r="R32" i="3"/>
  <c r="Q32" i="3"/>
  <c r="P32" i="3"/>
  <c r="O32" i="3"/>
  <c r="N32" i="3"/>
  <c r="M32" i="3"/>
  <c r="U31" i="3"/>
  <c r="T31" i="3"/>
  <c r="S31" i="3"/>
  <c r="R31" i="3"/>
  <c r="Q31" i="3"/>
  <c r="P31" i="3"/>
  <c r="O31" i="3"/>
  <c r="N31" i="3"/>
  <c r="M31" i="3"/>
  <c r="U30" i="3"/>
  <c r="T30" i="3"/>
  <c r="S30" i="3"/>
  <c r="R30" i="3"/>
  <c r="Q30" i="3"/>
  <c r="P30" i="3"/>
  <c r="O30" i="3"/>
  <c r="N30" i="3"/>
  <c r="M30" i="3"/>
  <c r="U29" i="3"/>
  <c r="T29" i="3"/>
  <c r="S29" i="3"/>
  <c r="R29" i="3"/>
  <c r="Q29" i="3"/>
  <c r="P29" i="3"/>
  <c r="O29" i="3"/>
  <c r="N29" i="3"/>
  <c r="M29" i="3"/>
  <c r="S23" i="3"/>
  <c r="M16" i="3"/>
  <c r="U23" i="3"/>
  <c r="T23" i="3"/>
  <c r="R23" i="3"/>
  <c r="Q23" i="3"/>
  <c r="P23" i="3"/>
  <c r="O23" i="3"/>
  <c r="N23" i="3"/>
  <c r="M23" i="3"/>
  <c r="U22" i="3"/>
  <c r="T22" i="3"/>
  <c r="S22" i="3"/>
  <c r="R22" i="3"/>
  <c r="Q22" i="3"/>
  <c r="P22" i="3"/>
  <c r="O22" i="3"/>
  <c r="N22" i="3"/>
  <c r="M22" i="3"/>
  <c r="U21" i="3"/>
  <c r="T21" i="3"/>
  <c r="S21" i="3"/>
  <c r="R21" i="3"/>
  <c r="Q21" i="3"/>
  <c r="P21" i="3"/>
  <c r="O21" i="3"/>
  <c r="N21" i="3"/>
  <c r="M21" i="3"/>
  <c r="U20" i="3"/>
  <c r="T20" i="3"/>
  <c r="S20" i="3"/>
  <c r="R20" i="3"/>
  <c r="Q20" i="3"/>
  <c r="P20" i="3"/>
  <c r="O20" i="3"/>
  <c r="N20" i="3"/>
  <c r="M20" i="3"/>
  <c r="U19" i="3"/>
  <c r="T19" i="3"/>
  <c r="S19" i="3"/>
  <c r="R19" i="3"/>
  <c r="Q19" i="3"/>
  <c r="P19" i="3"/>
  <c r="O19" i="3"/>
  <c r="N19" i="3"/>
  <c r="M19" i="3"/>
  <c r="U18" i="3"/>
  <c r="T18" i="3"/>
  <c r="S18" i="3"/>
  <c r="R18" i="3"/>
  <c r="Q18" i="3"/>
  <c r="P18" i="3"/>
  <c r="O18" i="3"/>
  <c r="N18" i="3"/>
  <c r="M18" i="3"/>
  <c r="U17" i="3"/>
  <c r="T17" i="3"/>
  <c r="S17" i="3"/>
  <c r="R17" i="3"/>
  <c r="Q17" i="3"/>
  <c r="P17" i="3"/>
  <c r="O17" i="3"/>
  <c r="N17" i="3"/>
  <c r="M17" i="3"/>
  <c r="U16" i="3"/>
  <c r="T16" i="3"/>
  <c r="S16" i="3"/>
  <c r="R16" i="3"/>
  <c r="Q16" i="3"/>
  <c r="P16" i="3"/>
  <c r="O16" i="3"/>
  <c r="N16" i="3"/>
  <c r="M5" i="3"/>
  <c r="N5" i="3"/>
  <c r="O5" i="3"/>
  <c r="P5" i="3"/>
  <c r="Q5" i="3"/>
  <c r="R5" i="3"/>
  <c r="S5" i="3"/>
  <c r="T5" i="3"/>
  <c r="U5" i="3"/>
  <c r="M6" i="3"/>
  <c r="N6" i="3"/>
  <c r="O6" i="3"/>
  <c r="P6" i="3"/>
  <c r="Q6" i="3"/>
  <c r="R6" i="3"/>
  <c r="S6" i="3"/>
  <c r="T6" i="3"/>
  <c r="U6" i="3"/>
  <c r="N7" i="3"/>
  <c r="O7" i="3"/>
  <c r="P7" i="3"/>
  <c r="Q7" i="3"/>
  <c r="R7" i="3"/>
  <c r="S7" i="3"/>
  <c r="T7" i="3"/>
  <c r="U7" i="3"/>
  <c r="M8" i="3"/>
  <c r="N8" i="3"/>
  <c r="O8" i="3"/>
  <c r="P8" i="3"/>
  <c r="Q8" i="3"/>
  <c r="R8" i="3"/>
  <c r="S8" i="3"/>
  <c r="T8" i="3"/>
  <c r="U8" i="3"/>
  <c r="M9" i="3"/>
  <c r="N9" i="3"/>
  <c r="O9" i="3"/>
  <c r="P9" i="3"/>
  <c r="Q9" i="3"/>
  <c r="R9" i="3"/>
  <c r="S9" i="3"/>
  <c r="T9" i="3"/>
  <c r="U9" i="3"/>
  <c r="M10" i="3"/>
  <c r="N10" i="3"/>
  <c r="O10" i="3"/>
  <c r="P10" i="3"/>
  <c r="Q10" i="3"/>
  <c r="R10" i="3"/>
  <c r="S10" i="3"/>
  <c r="T10" i="3"/>
  <c r="U10" i="3"/>
  <c r="M11" i="3"/>
  <c r="N11" i="3"/>
  <c r="O11" i="3"/>
  <c r="P11" i="3"/>
  <c r="Q11" i="3"/>
  <c r="R11" i="3"/>
  <c r="S11" i="3"/>
  <c r="T11" i="3"/>
  <c r="U11" i="3"/>
  <c r="N4" i="3"/>
  <c r="O4" i="3"/>
  <c r="P4" i="3"/>
  <c r="Q4" i="3"/>
  <c r="R4" i="3"/>
  <c r="S4" i="3"/>
  <c r="T4" i="3"/>
  <c r="U4" i="3"/>
  <c r="Y4" i="3" l="1" a="1"/>
  <c r="V53" i="3"/>
  <c r="V57" i="3"/>
  <c r="V69" i="3"/>
  <c r="V17" i="3"/>
  <c r="V21" i="3"/>
  <c r="V29" i="3"/>
  <c r="V33" i="3"/>
  <c r="V4" i="3"/>
  <c r="V9" i="3"/>
  <c r="V44" i="3"/>
  <c r="V65" i="3"/>
  <c r="V8" i="3"/>
  <c r="V18" i="3"/>
  <c r="V22" i="3"/>
  <c r="V30" i="3"/>
  <c r="V34" i="3"/>
  <c r="V41" i="3"/>
  <c r="V45" i="3"/>
  <c r="V54" i="3"/>
  <c r="V58" i="3"/>
  <c r="V66" i="3"/>
  <c r="V70" i="3"/>
  <c r="V11" i="3"/>
  <c r="V6" i="3"/>
  <c r="V19" i="3"/>
  <c r="V23" i="3"/>
  <c r="V16" i="3"/>
  <c r="V31" i="3"/>
  <c r="V35" i="3"/>
  <c r="V42" i="3"/>
  <c r="V46" i="3"/>
  <c r="V47" i="3"/>
  <c r="V48" i="3"/>
  <c r="V55" i="3"/>
  <c r="V59" i="3"/>
  <c r="V67" i="3"/>
  <c r="V71" i="3"/>
  <c r="V7" i="3"/>
  <c r="V10" i="3"/>
  <c r="V5" i="3"/>
  <c r="V20" i="3"/>
  <c r="V32" i="3"/>
  <c r="V36" i="3"/>
  <c r="V43" i="3"/>
  <c r="V56" i="3"/>
  <c r="V60" i="3"/>
  <c r="V68" i="3"/>
  <c r="V72" i="3"/>
  <c r="Y4" i="3" l="1"/>
  <c r="AB4" i="3"/>
  <c r="Z6" i="3"/>
  <c r="AG7" i="3"/>
  <c r="AE9" i="3"/>
  <c r="AC11" i="3"/>
  <c r="AE5" i="3"/>
  <c r="AC7" i="3"/>
  <c r="AA9" i="3"/>
  <c r="AF12" i="3"/>
  <c r="AF4" i="3"/>
  <c r="AD6" i="3"/>
  <c r="AB8" i="3"/>
  <c r="Z10" i="3"/>
  <c r="AG11" i="3"/>
  <c r="Y11" i="3"/>
  <c r="AA5" i="3"/>
  <c r="Y7" i="3"/>
  <c r="AF8" i="3"/>
  <c r="AD10" i="3"/>
  <c r="AB12" i="3"/>
  <c r="AE12" i="3"/>
  <c r="AG10" i="3"/>
  <c r="Z9" i="3"/>
  <c r="AB7" i="3"/>
  <c r="AD5" i="3"/>
  <c r="AG12" i="3"/>
  <c r="AA11" i="3"/>
  <c r="AC9" i="3"/>
  <c r="AE7" i="3"/>
  <c r="AG5" i="3"/>
  <c r="Z4" i="3"/>
  <c r="Z11" i="3"/>
  <c r="AB9" i="3"/>
  <c r="AD7" i="3"/>
  <c r="AF5" i="3"/>
  <c r="AD9" i="3"/>
  <c r="AA4" i="3"/>
  <c r="AG9" i="3"/>
  <c r="AB6" i="3"/>
  <c r="AD11" i="3"/>
  <c r="Y8" i="3"/>
  <c r="AC4" i="3"/>
  <c r="AA12" i="3"/>
  <c r="AC10" i="3"/>
  <c r="AE8" i="3"/>
  <c r="AG6" i="3"/>
  <c r="Z5" i="3"/>
  <c r="AD12" i="3"/>
  <c r="AF10" i="3"/>
  <c r="Y9" i="3"/>
  <c r="AA7" i="3"/>
  <c r="AC5" i="3"/>
  <c r="AC12" i="3"/>
  <c r="AE10" i="3"/>
  <c r="AG8" i="3"/>
  <c r="Z7" i="3"/>
  <c r="AB5" i="3"/>
  <c r="AF7" i="3"/>
  <c r="AF11" i="3"/>
  <c r="Y10" i="3"/>
  <c r="AA8" i="3"/>
  <c r="AC6" i="3"/>
  <c r="AE4" i="3"/>
  <c r="Z12" i="3"/>
  <c r="AB10" i="3"/>
  <c r="AD8" i="3"/>
  <c r="AF6" i="3"/>
  <c r="Y5" i="3"/>
  <c r="Y12" i="3"/>
  <c r="AA10" i="3"/>
  <c r="AC8" i="3"/>
  <c r="AE6" i="3"/>
  <c r="AG4" i="3"/>
  <c r="AB11" i="3"/>
  <c r="Y6" i="3"/>
  <c r="AH6" i="3" s="1"/>
  <c r="AE11" i="3"/>
  <c r="Z8" i="3"/>
  <c r="AD4" i="3"/>
  <c r="AF9" i="3"/>
  <c r="AA6" i="3"/>
  <c r="AH11" i="3" l="1"/>
  <c r="AH9" i="3"/>
  <c r="AH12" i="3"/>
  <c r="AH8" i="3"/>
  <c r="AH7" i="3"/>
  <c r="AH5" i="3"/>
  <c r="AH10" i="3"/>
  <c r="AH4" i="3"/>
  <c r="Y16" i="3" a="1"/>
  <c r="Y16" i="3" l="1"/>
  <c r="AG23" i="3"/>
  <c r="AA17" i="3"/>
  <c r="AA20" i="3"/>
  <c r="AD17" i="3"/>
  <c r="AF24" i="3"/>
  <c r="AG19" i="3"/>
  <c r="AB23" i="3"/>
  <c r="AD24" i="3"/>
  <c r="AF22" i="3"/>
  <c r="Y21" i="3"/>
  <c r="AA19" i="3"/>
  <c r="AC17" i="3"/>
  <c r="AB24" i="3"/>
  <c r="AC19" i="3"/>
  <c r="AF23" i="3"/>
  <c r="AG24" i="3"/>
  <c r="Z23" i="3"/>
  <c r="AB21" i="3"/>
  <c r="AD19" i="3"/>
  <c r="AF17" i="3"/>
  <c r="Z16" i="3"/>
  <c r="AD23" i="3"/>
  <c r="Y20" i="3"/>
  <c r="AD22" i="3"/>
  <c r="AA24" i="3"/>
  <c r="AG18" i="3"/>
  <c r="Z17" i="3"/>
  <c r="Y23" i="3"/>
  <c r="AD18" i="3"/>
  <c r="Y22" i="3"/>
  <c r="Z24" i="3"/>
  <c r="AB22" i="3"/>
  <c r="AD20" i="3"/>
  <c r="AF18" i="3"/>
  <c r="Y17" i="3"/>
  <c r="AC23" i="3"/>
  <c r="Z18" i="3"/>
  <c r="AC22" i="3"/>
  <c r="AC24" i="3"/>
  <c r="AE22" i="3"/>
  <c r="AG20" i="3"/>
  <c r="Z19" i="3"/>
  <c r="AB17" i="3"/>
  <c r="AG22" i="3"/>
  <c r="AC18" i="3"/>
  <c r="AE16" i="3"/>
  <c r="AE21" i="3"/>
  <c r="AE17" i="3"/>
  <c r="AE20" i="3"/>
  <c r="AE23" i="3"/>
  <c r="AG21" i="3"/>
  <c r="Z20" i="3"/>
  <c r="AB18" i="3"/>
  <c r="AD16" i="3"/>
  <c r="Z22" i="3"/>
  <c r="AF16" i="3"/>
  <c r="Z21" i="3"/>
  <c r="Y24" i="3"/>
  <c r="AA22" i="3"/>
  <c r="AC20" i="3"/>
  <c r="AE18" i="3"/>
  <c r="AG16" i="3"/>
  <c r="Y19" i="3"/>
  <c r="AH19" i="3" s="1"/>
  <c r="AD21" i="3"/>
  <c r="Y18" i="3"/>
  <c r="AA16" i="3"/>
  <c r="AF20" i="3"/>
  <c r="AB16" i="3"/>
  <c r="AF19" i="3"/>
  <c r="AA23" i="3"/>
  <c r="AC21" i="3"/>
  <c r="AE19" i="3"/>
  <c r="AG17" i="3"/>
  <c r="AB20" i="3"/>
  <c r="AE24" i="3"/>
  <c r="AB19" i="3"/>
  <c r="AF21" i="3"/>
  <c r="AA18" i="3"/>
  <c r="AA21" i="3"/>
  <c r="AC16" i="3"/>
  <c r="AH17" i="3" l="1"/>
  <c r="AH20" i="3"/>
  <c r="AH24" i="3"/>
  <c r="AH22" i="3"/>
  <c r="AH21" i="3"/>
  <c r="AH18" i="3"/>
  <c r="AH23" i="3"/>
  <c r="AH16" i="3"/>
  <c r="Y29" i="3" a="1"/>
  <c r="Z29" i="3" l="1"/>
  <c r="AG30" i="3"/>
  <c r="AE32" i="3"/>
  <c r="AC34" i="3"/>
  <c r="AA36" i="3"/>
  <c r="AG37" i="3"/>
  <c r="AA29" i="3"/>
  <c r="AC31" i="3"/>
  <c r="AE33" i="3"/>
  <c r="AA31" i="3"/>
  <c r="AD36" i="3"/>
  <c r="AD31" i="3"/>
  <c r="Y35" i="3"/>
  <c r="AB37" i="3"/>
  <c r="AE31" i="3"/>
  <c r="Z35" i="3"/>
  <c r="AC37" i="3"/>
  <c r="Y32" i="3"/>
  <c r="AA35" i="3"/>
  <c r="AE37" i="3"/>
  <c r="AA37" i="3"/>
  <c r="Y30" i="3"/>
  <c r="AF31" i="3"/>
  <c r="AB35" i="3"/>
  <c r="Z37" i="3"/>
  <c r="AA33" i="3"/>
  <c r="Z30" i="3"/>
  <c r="AC29" i="3"/>
  <c r="AG33" i="3"/>
  <c r="AB33" i="3"/>
  <c r="Z36" i="3"/>
  <c r="AC33" i="3"/>
  <c r="AB36" i="3"/>
  <c r="AF33" i="3"/>
  <c r="AF34" i="3"/>
  <c r="AC30" i="3"/>
  <c r="AA32" i="3"/>
  <c r="Y34" i="3"/>
  <c r="AF35" i="3"/>
  <c r="AD37" i="3"/>
  <c r="Z34" i="3"/>
  <c r="AF32" i="3"/>
  <c r="AB30" i="3"/>
  <c r="AC35" i="3"/>
  <c r="AA34" i="3"/>
  <c r="AF36" i="3"/>
  <c r="AB34" i="3"/>
  <c r="AG36" i="3"/>
  <c r="AE34" i="3"/>
  <c r="Y36" i="3"/>
  <c r="AD29" i="3"/>
  <c r="AB31" i="3"/>
  <c r="Z33" i="3"/>
  <c r="AG34" i="3"/>
  <c r="AE36" i="3"/>
  <c r="Y31" i="3"/>
  <c r="AE29" i="3"/>
  <c r="AG31" i="3"/>
  <c r="AD34" i="3"/>
  <c r="Y33" i="3"/>
  <c r="AH33" i="3" s="1"/>
  <c r="AF37" i="3"/>
  <c r="AC32" i="3"/>
  <c r="AD35" i="3"/>
  <c r="Y29" i="3"/>
  <c r="AH29" i="3" s="1"/>
  <c r="AD32" i="3"/>
  <c r="AE35" i="3"/>
  <c r="AB29" i="3"/>
  <c r="AG32" i="3"/>
  <c r="AG35" i="3"/>
  <c r="Z32" i="3"/>
  <c r="AD33" i="3"/>
  <c r="AB32" i="3"/>
  <c r="AF29" i="3"/>
  <c r="AG29" i="3"/>
  <c r="AA30" i="3"/>
  <c r="AC36" i="3"/>
  <c r="AD30" i="3"/>
  <c r="AE30" i="3"/>
  <c r="AF30" i="3"/>
  <c r="Z31" i="3"/>
  <c r="Y37" i="3"/>
  <c r="AH36" i="3" l="1"/>
  <c r="AH34" i="3"/>
  <c r="AH30" i="3"/>
  <c r="AH32" i="3"/>
  <c r="AH31" i="3"/>
  <c r="AH37" i="3"/>
  <c r="AH35" i="3"/>
  <c r="Y41" i="3" a="1"/>
  <c r="Z41" i="3" l="1"/>
  <c r="AE49" i="3"/>
  <c r="AG47" i="3"/>
  <c r="Z46" i="3"/>
  <c r="AB44" i="3"/>
  <c r="AD42" i="3"/>
  <c r="AG49" i="3"/>
  <c r="Z48" i="3"/>
  <c r="AB46" i="3"/>
  <c r="AD44" i="3"/>
  <c r="AF42" i="3"/>
  <c r="Y41" i="3"/>
  <c r="AC48" i="3"/>
  <c r="AE46" i="3"/>
  <c r="AG44" i="3"/>
  <c r="Z43" i="3"/>
  <c r="AB41" i="3"/>
  <c r="AA48" i="3"/>
  <c r="AC46" i="3"/>
  <c r="AE44" i="3"/>
  <c r="AG42" i="3"/>
  <c r="AA49" i="3"/>
  <c r="AC47" i="3"/>
  <c r="AE45" i="3"/>
  <c r="AG43" i="3"/>
  <c r="Z42" i="3"/>
  <c r="AC49" i="3"/>
  <c r="AE47" i="3"/>
  <c r="AG45" i="3"/>
  <c r="Z44" i="3"/>
  <c r="AB42" i="3"/>
  <c r="AF49" i="3"/>
  <c r="Y48" i="3"/>
  <c r="AA46" i="3"/>
  <c r="AC44" i="3"/>
  <c r="AE42" i="3"/>
  <c r="AD49" i="3"/>
  <c r="AF47" i="3"/>
  <c r="Y46" i="3"/>
  <c r="AA44" i="3"/>
  <c r="AC42" i="3"/>
  <c r="AB48" i="3"/>
  <c r="AF44" i="3"/>
  <c r="AA41" i="3"/>
  <c r="AF46" i="3"/>
  <c r="AA43" i="3"/>
  <c r="AG48" i="3"/>
  <c r="AB45" i="3"/>
  <c r="AF41" i="3"/>
  <c r="AG46" i="3"/>
  <c r="AB43" i="3"/>
  <c r="AF48" i="3"/>
  <c r="Y47" i="3"/>
  <c r="AA45" i="3"/>
  <c r="AC43" i="3"/>
  <c r="AE41" i="3"/>
  <c r="Y49" i="3"/>
  <c r="AA47" i="3"/>
  <c r="AC45" i="3"/>
  <c r="AE43" i="3"/>
  <c r="AG41" i="3"/>
  <c r="AB49" i="3"/>
  <c r="AD47" i="3"/>
  <c r="AF45" i="3"/>
  <c r="Y44" i="3"/>
  <c r="AA42" i="3"/>
  <c r="Z49" i="3"/>
  <c r="AB47" i="3"/>
  <c r="AD45" i="3"/>
  <c r="AF43" i="3"/>
  <c r="Y42" i="3"/>
  <c r="AD46" i="3"/>
  <c r="Y43" i="3"/>
  <c r="AD48" i="3"/>
  <c r="Y45" i="3"/>
  <c r="AC41" i="3"/>
  <c r="Z47" i="3"/>
  <c r="AD43" i="3"/>
  <c r="AE48" i="3"/>
  <c r="Z45" i="3"/>
  <c r="AD41" i="3"/>
  <c r="AH41" i="3" l="1"/>
  <c r="AH45" i="3"/>
  <c r="AH42" i="3"/>
  <c r="AH46" i="3"/>
  <c r="AH43" i="3"/>
  <c r="AH44" i="3"/>
  <c r="AH49" i="3"/>
  <c r="AH47" i="3"/>
  <c r="AH48" i="3"/>
  <c r="L3" i="1" a="1"/>
  <c r="L3" i="1" s="1"/>
  <c r="H85" i="1" l="1"/>
  <c r="H68" i="1"/>
  <c r="H79" i="1"/>
  <c r="H86" i="1"/>
  <c r="L4" i="1" l="1" a="1"/>
  <c r="L4" i="1" s="1"/>
  <c r="I80" i="1"/>
  <c r="I81" i="1"/>
  <c r="I82" i="1"/>
  <c r="I83" i="1"/>
  <c r="I84" i="1"/>
  <c r="I85" i="1"/>
  <c r="I86" i="1"/>
  <c r="I79" i="1"/>
  <c r="I64" i="1"/>
  <c r="I65" i="1"/>
  <c r="I66" i="1"/>
  <c r="I67" i="1"/>
  <c r="I68" i="1"/>
  <c r="I69" i="1"/>
  <c r="I70" i="1"/>
  <c r="I71" i="1"/>
  <c r="I49" i="1"/>
  <c r="I50" i="1"/>
  <c r="I51" i="1"/>
  <c r="I52" i="1"/>
  <c r="I53" i="1"/>
  <c r="I54" i="1"/>
  <c r="I55" i="1"/>
  <c r="I56" i="1"/>
  <c r="I34" i="1"/>
  <c r="I35" i="1"/>
  <c r="I36" i="1"/>
  <c r="I37" i="1"/>
  <c r="I38" i="1"/>
  <c r="I39" i="1"/>
  <c r="I40" i="1"/>
  <c r="I41" i="1"/>
  <c r="I19" i="1"/>
  <c r="AM15" i="1" l="1"/>
  <c r="AO15" i="1" s="1"/>
  <c r="I20" i="1"/>
  <c r="I21" i="1"/>
  <c r="I22" i="1"/>
  <c r="I23" i="1"/>
  <c r="I24" i="1"/>
  <c r="I25" i="1"/>
  <c r="I26" i="1"/>
  <c r="I5" i="1"/>
  <c r="I4" i="1"/>
  <c r="I6" i="1"/>
  <c r="I7" i="1"/>
  <c r="I8" i="1"/>
  <c r="I9" i="1"/>
  <c r="I10" i="1"/>
  <c r="I11" i="1"/>
  <c r="H80" i="1" l="1"/>
  <c r="H71" i="1"/>
  <c r="H81" i="1"/>
  <c r="H82" i="1"/>
  <c r="H83" i="1"/>
  <c r="H84" i="1"/>
  <c r="H49" i="1"/>
  <c r="H64" i="1"/>
  <c r="H65" i="1"/>
  <c r="H66" i="1"/>
  <c r="H67" i="1"/>
  <c r="H69" i="1"/>
  <c r="H70" i="1"/>
  <c r="H50" i="1"/>
  <c r="H51" i="1"/>
  <c r="H52" i="1"/>
  <c r="H53" i="1"/>
  <c r="H54" i="1"/>
  <c r="H55" i="1"/>
  <c r="H56" i="1"/>
  <c r="H34" i="1"/>
  <c r="H41" i="1"/>
  <c r="H35" i="1"/>
  <c r="H36" i="1"/>
  <c r="H37" i="1"/>
  <c r="H38" i="1"/>
  <c r="H39" i="1"/>
  <c r="H40" i="1"/>
  <c r="H19" i="1"/>
  <c r="H20" i="1"/>
  <c r="H21" i="1"/>
  <c r="H22" i="1"/>
  <c r="H23" i="1"/>
  <c r="H24" i="1"/>
  <c r="H25" i="1"/>
  <c r="H26" i="1"/>
  <c r="H4" i="1"/>
  <c r="L20" i="1" l="1" a="1"/>
  <c r="L20" i="1" s="1"/>
  <c r="L65" i="1" a="1"/>
  <c r="L65" i="1" s="1"/>
  <c r="L80" i="1"/>
  <c r="H11" i="1"/>
  <c r="H5" i="1"/>
  <c r="H6" i="1"/>
  <c r="H7" i="1"/>
  <c r="H8" i="1"/>
  <c r="H9" i="1"/>
  <c r="H10" i="1"/>
  <c r="L81" i="1" a="1"/>
  <c r="L81" i="1" s="1"/>
  <c r="L21" i="1" a="1"/>
  <c r="L21" i="1" s="1"/>
  <c r="L79" i="1" a="1"/>
  <c r="L79" i="1" s="1"/>
  <c r="L66" i="1" a="1"/>
  <c r="L66" i="1" s="1"/>
  <c r="L64" i="1" a="1"/>
  <c r="L64" i="1" s="1"/>
  <c r="L51" i="1" a="1"/>
  <c r="L51" i="1" s="1"/>
  <c r="L50" i="1" a="1"/>
  <c r="L50" i="1" s="1"/>
  <c r="L49" i="1" a="1"/>
  <c r="L49" i="1" s="1"/>
  <c r="L36" i="1" a="1"/>
  <c r="L36" i="1" s="1"/>
  <c r="L35" i="1" a="1"/>
  <c r="L35" i="1" s="1"/>
  <c r="L34" i="1" a="1"/>
  <c r="L34" i="1" s="1"/>
  <c r="L19" i="1" a="1"/>
  <c r="L19" i="1" s="1"/>
  <c r="L6" i="1" a="1"/>
  <c r="L6" i="1" s="1"/>
  <c r="L78" i="1" a="1"/>
  <c r="L78" i="1" s="1"/>
  <c r="L63" i="1" a="1"/>
  <c r="L63" i="1" s="1"/>
  <c r="L48" i="1" a="1"/>
  <c r="L48" i="1" s="1"/>
  <c r="L33" i="1" a="1"/>
  <c r="L33" i="1" s="1"/>
  <c r="L18" i="1" a="1"/>
  <c r="L18" i="1" s="1"/>
  <c r="D86" i="1"/>
  <c r="Z86" i="1" s="1"/>
  <c r="D85" i="1"/>
  <c r="D84" i="1"/>
  <c r="D83" i="1"/>
  <c r="D82" i="1"/>
  <c r="D81" i="1"/>
  <c r="D80" i="1"/>
  <c r="Z80" i="1" s="1"/>
  <c r="D79" i="1"/>
  <c r="D71" i="1"/>
  <c r="Z71" i="1" s="1"/>
  <c r="D70" i="1"/>
  <c r="D69" i="1"/>
  <c r="D68" i="1"/>
  <c r="D67" i="1"/>
  <c r="D66" i="1"/>
  <c r="D65" i="1"/>
  <c r="Z65" i="1" s="1"/>
  <c r="D64" i="1"/>
  <c r="Z64" i="1" s="1"/>
  <c r="D56" i="1"/>
  <c r="Z56" i="1" s="1"/>
  <c r="D55" i="1"/>
  <c r="D54" i="1"/>
  <c r="D53" i="1"/>
  <c r="D52" i="1"/>
  <c r="D51" i="1"/>
  <c r="D50" i="1"/>
  <c r="Z50" i="1" s="1"/>
  <c r="D49" i="1"/>
  <c r="Z49" i="1" s="1"/>
  <c r="D41" i="1"/>
  <c r="Z41" i="1" s="1"/>
  <c r="D40" i="1"/>
  <c r="D39" i="1"/>
  <c r="D38" i="1"/>
  <c r="D37" i="1"/>
  <c r="D36" i="1"/>
  <c r="D35" i="1"/>
  <c r="Z35" i="1" s="1"/>
  <c r="D34" i="1"/>
  <c r="Z34" i="1" s="1"/>
  <c r="D26" i="1"/>
  <c r="D25" i="1"/>
  <c r="D24" i="1"/>
  <c r="Z24" i="1" s="1"/>
  <c r="D23" i="1"/>
  <c r="Z23" i="1" s="1"/>
  <c r="D22" i="1"/>
  <c r="Z22" i="1" s="1"/>
  <c r="D21" i="1"/>
  <c r="Z21" i="1" s="1"/>
  <c r="D20" i="1"/>
  <c r="Z20" i="1" s="1"/>
  <c r="D19" i="1"/>
  <c r="Z19" i="1" s="1"/>
  <c r="D4" i="1"/>
  <c r="Z4" i="1" s="1"/>
  <c r="D5" i="1"/>
  <c r="Z5" i="1" s="1"/>
  <c r="D6" i="1"/>
  <c r="Z6" i="1" s="1"/>
  <c r="D7" i="1"/>
  <c r="Z7" i="1" s="1"/>
  <c r="D8" i="1"/>
  <c r="Z8" i="1" s="1"/>
  <c r="D9" i="1"/>
  <c r="Z9" i="1" s="1"/>
  <c r="D10" i="1"/>
  <c r="Z10" i="1" s="1"/>
  <c r="D11" i="1"/>
  <c r="Z11" i="1" s="1"/>
  <c r="AB11" i="1" l="1"/>
  <c r="AD11" i="1" s="1"/>
  <c r="AB7" i="1"/>
  <c r="AD7" i="1" s="1"/>
  <c r="AB19" i="1"/>
  <c r="AC19" i="1" s="1"/>
  <c r="AB23" i="1"/>
  <c r="AD23" i="1" s="1"/>
  <c r="AB34" i="1"/>
  <c r="AC34" i="1" s="1"/>
  <c r="Z38" i="1"/>
  <c r="AR36" i="1"/>
  <c r="AR41" i="1"/>
  <c r="AB49" i="1"/>
  <c r="AC49" i="1" s="1"/>
  <c r="Z53" i="1"/>
  <c r="AR51" i="1"/>
  <c r="AR56" i="1"/>
  <c r="AB64" i="1"/>
  <c r="AC64" i="1" s="1"/>
  <c r="Z68" i="1"/>
  <c r="AR66" i="1"/>
  <c r="AR71" i="1"/>
  <c r="Z79" i="1"/>
  <c r="AR84" i="1"/>
  <c r="Z83" i="1"/>
  <c r="AR81" i="1"/>
  <c r="AR86" i="1"/>
  <c r="AB6" i="1"/>
  <c r="AC6" i="1" s="1"/>
  <c r="AB35" i="1"/>
  <c r="AD35" i="1" s="1"/>
  <c r="AB50" i="1"/>
  <c r="AD50" i="1" s="1"/>
  <c r="AB65" i="1"/>
  <c r="AD65" i="1" s="1"/>
  <c r="AB80" i="1"/>
  <c r="AD80" i="1" s="1"/>
  <c r="Z84" i="1"/>
  <c r="AR82" i="1"/>
  <c r="AB10" i="1"/>
  <c r="AC10" i="1" s="1"/>
  <c r="AB20" i="1"/>
  <c r="AC20" i="1" s="1"/>
  <c r="Z39" i="1"/>
  <c r="AR37" i="1"/>
  <c r="Z54" i="1"/>
  <c r="AR52" i="1"/>
  <c r="Z69" i="1"/>
  <c r="AR67" i="1"/>
  <c r="AB9" i="1"/>
  <c r="AD9" i="1" s="1"/>
  <c r="AB5" i="1"/>
  <c r="AD5" i="1" s="1"/>
  <c r="AB21" i="1"/>
  <c r="AD21" i="1" s="1"/>
  <c r="AR23" i="1"/>
  <c r="AU23" i="1" s="1"/>
  <c r="Z25" i="1"/>
  <c r="Z36" i="1"/>
  <c r="AR34" i="1"/>
  <c r="AR39" i="1"/>
  <c r="Z40" i="1"/>
  <c r="AR38" i="1"/>
  <c r="Z51" i="1"/>
  <c r="AR49" i="1"/>
  <c r="AR54" i="1"/>
  <c r="Z55" i="1"/>
  <c r="AR53" i="1"/>
  <c r="Z66" i="1"/>
  <c r="AR64" i="1"/>
  <c r="AR69" i="1"/>
  <c r="Z70" i="1"/>
  <c r="AR68" i="1"/>
  <c r="Z81" i="1"/>
  <c r="AR79" i="1"/>
  <c r="Z85" i="1"/>
  <c r="AR83" i="1"/>
  <c r="AB24" i="1"/>
  <c r="AD24" i="1" s="1"/>
  <c r="AB8" i="1"/>
  <c r="AD8" i="1" s="1"/>
  <c r="AB4" i="1"/>
  <c r="AD4" i="1" s="1"/>
  <c r="AC4" i="1"/>
  <c r="AB22" i="1"/>
  <c r="AD22" i="1" s="1"/>
  <c r="Z26" i="1"/>
  <c r="AR19" i="1"/>
  <c r="Z37" i="1"/>
  <c r="AR40" i="1"/>
  <c r="AR35" i="1"/>
  <c r="AB41" i="1"/>
  <c r="AD41" i="1" s="1"/>
  <c r="Z52" i="1"/>
  <c r="AR55" i="1"/>
  <c r="AR50" i="1"/>
  <c r="AB56" i="1"/>
  <c r="AD56" i="1" s="1"/>
  <c r="Z67" i="1"/>
  <c r="AR70" i="1"/>
  <c r="AR65" i="1"/>
  <c r="AB71" i="1"/>
  <c r="AD71" i="1" s="1"/>
  <c r="Z82" i="1"/>
  <c r="AR80" i="1"/>
  <c r="AR85" i="1"/>
  <c r="AB86" i="1"/>
  <c r="AC86" i="1" s="1"/>
  <c r="AR24" i="1"/>
  <c r="AU24" i="1" s="1"/>
  <c r="AR22" i="1"/>
  <c r="AV22" i="1" s="1"/>
  <c r="AR10" i="1"/>
  <c r="AU10" i="1" s="1"/>
  <c r="AR8" i="1"/>
  <c r="AU8" i="1" s="1"/>
  <c r="AR4" i="1"/>
  <c r="AV4" i="1" s="1"/>
  <c r="AR9" i="1"/>
  <c r="AR7" i="1"/>
  <c r="AV7" i="1" s="1"/>
  <c r="AR11" i="1"/>
  <c r="AR25" i="1"/>
  <c r="AR20" i="1"/>
  <c r="AR21" i="1"/>
  <c r="AR26" i="1"/>
  <c r="AR6" i="1"/>
  <c r="AR5" i="1"/>
  <c r="AM90" i="1"/>
  <c r="AO90" i="1" s="1"/>
  <c r="AM45" i="1"/>
  <c r="AO45" i="1" s="1"/>
  <c r="AM30" i="1"/>
  <c r="AO30" i="1" s="1"/>
  <c r="AM60" i="1"/>
  <c r="AO60" i="1" s="1"/>
  <c r="AM75" i="1"/>
  <c r="AO75" i="1" s="1"/>
  <c r="L5" i="1" a="1"/>
  <c r="L5" i="1" s="1"/>
  <c r="AV23" i="1" l="1"/>
  <c r="AD49" i="1"/>
  <c r="AC23" i="1"/>
  <c r="AC7" i="1"/>
  <c r="AC24" i="1"/>
  <c r="AC71" i="1"/>
  <c r="AC8" i="1"/>
  <c r="AD34" i="1"/>
  <c r="AD19" i="1"/>
  <c r="AC11" i="1"/>
  <c r="AC41" i="1"/>
  <c r="AU35" i="1"/>
  <c r="AV35" i="1"/>
  <c r="AB26" i="1"/>
  <c r="AD26" i="1" s="1"/>
  <c r="AB84" i="1"/>
  <c r="AD84" i="1" s="1"/>
  <c r="AV85" i="1"/>
  <c r="AU85" i="1"/>
  <c r="AC56" i="1"/>
  <c r="AB52" i="1"/>
  <c r="AD52" i="1" s="1"/>
  <c r="AU40" i="1"/>
  <c r="AV40" i="1"/>
  <c r="AC22" i="1"/>
  <c r="AB81" i="1"/>
  <c r="AD81" i="1" s="1"/>
  <c r="AV64" i="1"/>
  <c r="AU64" i="1"/>
  <c r="AV54" i="1"/>
  <c r="AU54" i="1"/>
  <c r="AB40" i="1"/>
  <c r="AD40" i="1" s="1"/>
  <c r="AB25" i="1"/>
  <c r="AD25" i="1" s="1"/>
  <c r="AC5" i="1"/>
  <c r="AV67" i="1"/>
  <c r="AU67" i="1"/>
  <c r="AV37" i="1"/>
  <c r="AU37" i="1"/>
  <c r="AD10" i="1"/>
  <c r="AC80" i="1"/>
  <c r="AC50" i="1"/>
  <c r="AD6" i="1"/>
  <c r="AB83" i="1"/>
  <c r="AD83" i="1" s="1"/>
  <c r="AV66" i="1"/>
  <c r="AU66" i="1"/>
  <c r="AV56" i="1"/>
  <c r="AU56" i="1"/>
  <c r="AB38" i="1"/>
  <c r="AD38" i="1" s="1"/>
  <c r="AU55" i="1"/>
  <c r="AV55" i="1"/>
  <c r="AU79" i="1"/>
  <c r="AV79" i="1"/>
  <c r="AU81" i="1"/>
  <c r="AV81" i="1"/>
  <c r="AV36" i="1"/>
  <c r="AU36" i="1"/>
  <c r="AV80" i="1"/>
  <c r="AU80" i="1"/>
  <c r="AV65" i="1"/>
  <c r="AU65" i="1"/>
  <c r="AB37" i="1"/>
  <c r="AD37" i="1" s="1"/>
  <c r="AV83" i="1"/>
  <c r="AU83" i="1"/>
  <c r="AU68" i="1"/>
  <c r="AV68" i="1"/>
  <c r="AB66" i="1"/>
  <c r="AD66" i="1" s="1"/>
  <c r="AV49" i="1"/>
  <c r="AU49" i="1"/>
  <c r="AU39" i="1"/>
  <c r="AV39" i="1"/>
  <c r="AB69" i="1"/>
  <c r="AD69" i="1" s="1"/>
  <c r="AB39" i="1"/>
  <c r="AC39" i="1" s="1"/>
  <c r="AU84" i="1"/>
  <c r="AV84" i="1"/>
  <c r="AB68" i="1"/>
  <c r="AD68" i="1" s="1"/>
  <c r="AU51" i="1"/>
  <c r="AV51" i="1"/>
  <c r="AB67" i="1"/>
  <c r="AC67" i="1" s="1"/>
  <c r="AU69" i="1"/>
  <c r="AV69" i="1"/>
  <c r="AB55" i="1"/>
  <c r="AD55" i="1" s="1"/>
  <c r="AU38" i="1"/>
  <c r="AV38" i="1"/>
  <c r="AB36" i="1"/>
  <c r="AD36" i="1" s="1"/>
  <c r="AB54" i="1"/>
  <c r="AD54" i="1" s="1"/>
  <c r="AU71" i="1"/>
  <c r="AV71" i="1"/>
  <c r="AD86" i="1"/>
  <c r="AB82" i="1"/>
  <c r="AD82" i="1" s="1"/>
  <c r="AV70" i="1"/>
  <c r="AU70" i="1"/>
  <c r="AU50" i="1"/>
  <c r="AV50" i="1"/>
  <c r="AB85" i="1"/>
  <c r="AD85" i="1" s="1"/>
  <c r="AB70" i="1"/>
  <c r="AD70" i="1" s="1"/>
  <c r="AU53" i="1"/>
  <c r="AV53" i="1"/>
  <c r="AB51" i="1"/>
  <c r="AD51" i="1" s="1"/>
  <c r="AU34" i="1"/>
  <c r="AV34" i="1"/>
  <c r="AC21" i="1"/>
  <c r="AC9" i="1"/>
  <c r="AU52" i="1"/>
  <c r="AV52" i="1"/>
  <c r="AD20" i="1"/>
  <c r="AV82" i="1"/>
  <c r="AU82" i="1"/>
  <c r="AC65" i="1"/>
  <c r="AC35" i="1"/>
  <c r="AU86" i="1"/>
  <c r="AV86" i="1"/>
  <c r="AB79" i="1"/>
  <c r="AC79" i="1" s="1"/>
  <c r="AD64" i="1"/>
  <c r="AB53" i="1"/>
  <c r="AD53" i="1" s="1"/>
  <c r="AV41" i="1"/>
  <c r="AU41" i="1"/>
  <c r="AU22" i="1"/>
  <c r="AV24" i="1"/>
  <c r="AU19" i="1"/>
  <c r="AV19" i="1"/>
  <c r="AU7" i="1"/>
  <c r="AV8" i="1"/>
  <c r="AV10" i="1"/>
  <c r="AU26" i="1"/>
  <c r="AV26" i="1"/>
  <c r="AV11" i="1"/>
  <c r="AU11" i="1"/>
  <c r="AU4" i="1"/>
  <c r="AV21" i="1"/>
  <c r="AU21" i="1"/>
  <c r="AV20" i="1"/>
  <c r="AU20" i="1"/>
  <c r="AU9" i="1"/>
  <c r="AV9" i="1"/>
  <c r="AU25" i="1"/>
  <c r="AV25" i="1"/>
  <c r="AV6" i="1"/>
  <c r="AU6" i="1"/>
  <c r="AV5" i="1"/>
  <c r="AU5" i="1"/>
  <c r="B12" i="1"/>
  <c r="C12" i="1"/>
  <c r="B27" i="1"/>
  <c r="C27" i="1"/>
  <c r="B42" i="1"/>
  <c r="C42" i="1"/>
  <c r="B57" i="1"/>
  <c r="C57" i="1"/>
  <c r="B72" i="1"/>
  <c r="C72" i="1"/>
  <c r="B87" i="1"/>
  <c r="C87" i="1"/>
  <c r="AC82" i="1" l="1"/>
  <c r="AC25" i="1"/>
  <c r="AC81" i="1"/>
  <c r="AC51" i="1"/>
  <c r="AC26" i="1"/>
  <c r="AD79" i="1"/>
  <c r="AC70" i="1"/>
  <c r="AC54" i="1"/>
  <c r="AC69" i="1"/>
  <c r="AC37" i="1"/>
  <c r="AC83" i="1"/>
  <c r="AC52" i="1"/>
  <c r="AC53" i="1"/>
  <c r="AC85" i="1"/>
  <c r="AC40" i="1"/>
  <c r="AC84" i="1"/>
  <c r="AC36" i="1"/>
  <c r="AC55" i="1"/>
  <c r="AD67" i="1"/>
  <c r="AC68" i="1"/>
  <c r="AD39" i="1"/>
  <c r="AC66" i="1"/>
  <c r="AC38" i="1"/>
  <c r="L80" i="2"/>
  <c r="L79" i="2"/>
  <c r="L78" i="2"/>
  <c r="L77" i="2"/>
  <c r="L76" i="2"/>
  <c r="L75" i="2"/>
  <c r="L74" i="2"/>
  <c r="L73" i="2"/>
  <c r="L66" i="2"/>
  <c r="L65" i="2"/>
  <c r="L64" i="2"/>
  <c r="L63" i="2"/>
  <c r="L62" i="2"/>
  <c r="L61" i="2"/>
  <c r="L60" i="2"/>
  <c r="L59" i="2"/>
  <c r="L52" i="2"/>
  <c r="L51" i="2"/>
  <c r="L50" i="2"/>
  <c r="L49" i="2"/>
  <c r="L48" i="2"/>
  <c r="L47" i="2"/>
  <c r="L46" i="2"/>
  <c r="L45" i="2"/>
  <c r="L38" i="2"/>
  <c r="L37" i="2"/>
  <c r="L36" i="2"/>
  <c r="L35" i="2"/>
  <c r="L34" i="2"/>
  <c r="L33" i="2"/>
  <c r="L32" i="2"/>
  <c r="L31" i="2"/>
  <c r="L24" i="2"/>
  <c r="L23" i="2"/>
  <c r="L22" i="2"/>
  <c r="L21" i="2"/>
  <c r="L20" i="2"/>
  <c r="L19" i="2"/>
  <c r="L18" i="2"/>
  <c r="L17" i="2"/>
  <c r="L10" i="2"/>
  <c r="L9" i="2"/>
  <c r="L8" i="2"/>
  <c r="L7" i="2"/>
  <c r="L6" i="2"/>
  <c r="L5" i="2"/>
  <c r="L4" i="2"/>
  <c r="L3" i="2"/>
  <c r="D80" i="2"/>
  <c r="D79" i="2"/>
  <c r="D78" i="2"/>
  <c r="D77" i="2"/>
  <c r="D76" i="2"/>
  <c r="D75" i="2"/>
  <c r="D74" i="2"/>
  <c r="D73" i="2"/>
  <c r="D66" i="2"/>
  <c r="D65" i="2"/>
  <c r="D64" i="2"/>
  <c r="D63" i="2"/>
  <c r="D62" i="2"/>
  <c r="D61" i="2"/>
  <c r="D60" i="2"/>
  <c r="D59" i="2"/>
  <c r="D52" i="2"/>
  <c r="D51" i="2"/>
  <c r="D50" i="2"/>
  <c r="D49" i="2"/>
  <c r="D48" i="2"/>
  <c r="D47" i="2"/>
  <c r="D46" i="2"/>
  <c r="D45" i="2"/>
  <c r="D38" i="2"/>
  <c r="D37" i="2"/>
  <c r="D36" i="2"/>
  <c r="D35" i="2"/>
  <c r="D34" i="2"/>
  <c r="D33" i="2"/>
  <c r="D32" i="2"/>
  <c r="D31" i="2"/>
  <c r="D24" i="2"/>
  <c r="D23" i="2"/>
  <c r="D22" i="2"/>
  <c r="D21" i="2"/>
  <c r="D20" i="2"/>
  <c r="D19" i="2"/>
  <c r="D18" i="2"/>
  <c r="D17" i="2"/>
  <c r="D4" i="2"/>
  <c r="D5" i="2"/>
  <c r="D6" i="2"/>
  <c r="D7" i="2"/>
  <c r="D8" i="2"/>
  <c r="D9" i="2"/>
  <c r="D10" i="2"/>
  <c r="D3" i="2"/>
  <c r="G9" i="2" l="1"/>
  <c r="G17" i="2"/>
  <c r="G31" i="2"/>
  <c r="G65" i="2"/>
  <c r="G79" i="2"/>
  <c r="O3" i="2"/>
  <c r="O17" i="2"/>
  <c r="O31" i="2"/>
  <c r="O45" i="2"/>
  <c r="O59" i="2"/>
  <c r="O73" i="2"/>
  <c r="G45" i="2"/>
  <c r="G21" i="2"/>
  <c r="G49" i="2"/>
  <c r="G61" i="2"/>
  <c r="G75" i="2"/>
  <c r="O5" i="2"/>
  <c r="O21" i="2"/>
  <c r="O35" i="2"/>
  <c r="O49" i="2"/>
  <c r="O63" i="2"/>
  <c r="O77" i="2"/>
  <c r="G10" i="2"/>
  <c r="G6" i="2"/>
  <c r="G32" i="2"/>
  <c r="G36" i="2"/>
  <c r="G46" i="2"/>
  <c r="G50" i="2"/>
  <c r="G60" i="2"/>
  <c r="G64" i="2"/>
  <c r="G74" i="2"/>
  <c r="G78" i="2"/>
  <c r="O4" i="2"/>
  <c r="O8" i="2"/>
  <c r="O18" i="2"/>
  <c r="O22" i="2"/>
  <c r="O32" i="2"/>
  <c r="O36" i="2"/>
  <c r="O46" i="2"/>
  <c r="O50" i="2"/>
  <c r="O60" i="2"/>
  <c r="O64" i="2"/>
  <c r="O74" i="2"/>
  <c r="O78" i="2"/>
  <c r="G7" i="2"/>
  <c r="G33" i="2"/>
  <c r="O33" i="2"/>
  <c r="O37" i="2"/>
  <c r="G8" i="2"/>
  <c r="G4" i="2"/>
  <c r="G34" i="2"/>
  <c r="G38" i="2"/>
  <c r="G48" i="2"/>
  <c r="G52" i="2"/>
  <c r="G62" i="2"/>
  <c r="G66" i="2"/>
  <c r="G76" i="2"/>
  <c r="G80" i="2"/>
  <c r="O6" i="2"/>
  <c r="O10" i="2"/>
  <c r="O19" i="2"/>
  <c r="O23" i="2"/>
  <c r="O34" i="2"/>
  <c r="O38" i="2"/>
  <c r="O48" i="2"/>
  <c r="O52" i="2"/>
  <c r="O62" i="2"/>
  <c r="O66" i="2"/>
  <c r="O75" i="2"/>
  <c r="O80" i="2"/>
  <c r="G5" i="2"/>
  <c r="G51" i="2"/>
  <c r="O9" i="2"/>
  <c r="O51" i="2"/>
  <c r="O61" i="2"/>
  <c r="O65" i="2"/>
  <c r="O79" i="2"/>
  <c r="G18" i="2"/>
  <c r="G22" i="2"/>
  <c r="O20" i="2"/>
  <c r="O24" i="2"/>
  <c r="O76" i="2"/>
  <c r="G37" i="2"/>
  <c r="G47" i="2"/>
  <c r="O47" i="2"/>
  <c r="G19" i="2"/>
  <c r="G23" i="2"/>
  <c r="G3" i="2"/>
  <c r="G35" i="2"/>
  <c r="O7" i="2"/>
  <c r="G59" i="2"/>
  <c r="G63" i="2"/>
  <c r="G73" i="2"/>
  <c r="G77" i="2"/>
  <c r="G20" i="2"/>
  <c r="G24" i="2"/>
  <c r="N80" i="2"/>
  <c r="M80" i="2"/>
  <c r="N79" i="2"/>
  <c r="M79" i="2"/>
  <c r="N78" i="2"/>
  <c r="M78" i="2"/>
  <c r="N77" i="2"/>
  <c r="M77" i="2"/>
  <c r="N76" i="2"/>
  <c r="M76" i="2"/>
  <c r="N75" i="2"/>
  <c r="M75" i="2"/>
  <c r="N74" i="2"/>
  <c r="M74" i="2"/>
  <c r="N73" i="2"/>
  <c r="M73" i="2"/>
  <c r="F74" i="2"/>
  <c r="F75" i="2"/>
  <c r="F76" i="2"/>
  <c r="F77" i="2"/>
  <c r="F78" i="2"/>
  <c r="F79" i="2"/>
  <c r="F80" i="2"/>
  <c r="F73" i="2"/>
  <c r="E74" i="2"/>
  <c r="E75" i="2"/>
  <c r="E76" i="2"/>
  <c r="E77" i="2"/>
  <c r="E78" i="2"/>
  <c r="E79" i="2"/>
  <c r="E80" i="2"/>
  <c r="E73" i="2"/>
  <c r="N61" i="2"/>
  <c r="M61" i="2"/>
  <c r="N66" i="2"/>
  <c r="M66" i="2"/>
  <c r="N65" i="2"/>
  <c r="M65" i="2"/>
  <c r="N64" i="2"/>
  <c r="M64" i="2"/>
  <c r="N63" i="2"/>
  <c r="M63" i="2"/>
  <c r="N62" i="2"/>
  <c r="M62" i="2"/>
  <c r="N60" i="2"/>
  <c r="M60" i="2"/>
  <c r="N59" i="2"/>
  <c r="M59" i="2"/>
  <c r="F60" i="2"/>
  <c r="F61" i="2"/>
  <c r="F62" i="2"/>
  <c r="F63" i="2"/>
  <c r="F64" i="2"/>
  <c r="F65" i="2"/>
  <c r="F66" i="2"/>
  <c r="F59" i="2"/>
  <c r="E60" i="2"/>
  <c r="E61" i="2"/>
  <c r="E62" i="2"/>
  <c r="E63" i="2"/>
  <c r="E64" i="2"/>
  <c r="E65" i="2"/>
  <c r="E66" i="2"/>
  <c r="E59" i="2"/>
  <c r="N52" i="2"/>
  <c r="M52" i="2"/>
  <c r="N51" i="2"/>
  <c r="M51" i="2"/>
  <c r="N50" i="2"/>
  <c r="M50" i="2"/>
  <c r="N49" i="2"/>
  <c r="M49" i="2"/>
  <c r="N48" i="2"/>
  <c r="M48" i="2"/>
  <c r="N47" i="2"/>
  <c r="M47" i="2"/>
  <c r="N46" i="2"/>
  <c r="M46" i="2"/>
  <c r="N45" i="2"/>
  <c r="M45" i="2"/>
  <c r="F46" i="2"/>
  <c r="F47" i="2"/>
  <c r="F48" i="2"/>
  <c r="F49" i="2"/>
  <c r="F50" i="2"/>
  <c r="F51" i="2"/>
  <c r="F52" i="2"/>
  <c r="F45" i="2"/>
  <c r="E46" i="2"/>
  <c r="E47" i="2"/>
  <c r="E48" i="2"/>
  <c r="E49" i="2"/>
  <c r="E50" i="2"/>
  <c r="E51" i="2"/>
  <c r="E52" i="2"/>
  <c r="E45" i="2"/>
  <c r="N33" i="2"/>
  <c r="N38" i="2"/>
  <c r="M38" i="2"/>
  <c r="N37" i="2"/>
  <c r="M37" i="2"/>
  <c r="N36" i="2"/>
  <c r="M36" i="2"/>
  <c r="N35" i="2"/>
  <c r="M35" i="2"/>
  <c r="N34" i="2"/>
  <c r="M34" i="2"/>
  <c r="M33" i="2"/>
  <c r="N32" i="2"/>
  <c r="M32" i="2"/>
  <c r="N31" i="2"/>
  <c r="M31" i="2"/>
  <c r="F32" i="2"/>
  <c r="F33" i="2"/>
  <c r="F34" i="2"/>
  <c r="F35" i="2"/>
  <c r="F36" i="2"/>
  <c r="F37" i="2"/>
  <c r="F38" i="2"/>
  <c r="F31" i="2"/>
  <c r="E32" i="2"/>
  <c r="E33" i="2"/>
  <c r="E34" i="2"/>
  <c r="E35" i="2"/>
  <c r="E36" i="2"/>
  <c r="E37" i="2"/>
  <c r="E38" i="2"/>
  <c r="E31" i="2"/>
  <c r="N24" i="2"/>
  <c r="N20" i="2"/>
  <c r="M24" i="2"/>
  <c r="N23" i="2"/>
  <c r="M23" i="2"/>
  <c r="N22" i="2"/>
  <c r="M22" i="2"/>
  <c r="N21" i="2"/>
  <c r="M21" i="2"/>
  <c r="M20" i="2"/>
  <c r="N19" i="2"/>
  <c r="M19" i="2"/>
  <c r="N18" i="2"/>
  <c r="M18" i="2"/>
  <c r="N17" i="2"/>
  <c r="M17" i="2"/>
  <c r="F18" i="2"/>
  <c r="F19" i="2"/>
  <c r="F20" i="2"/>
  <c r="F21" i="2"/>
  <c r="F22" i="2"/>
  <c r="F23" i="2"/>
  <c r="F24" i="2"/>
  <c r="F17" i="2"/>
  <c r="W24" i="2" s="1" a="1"/>
  <c r="W24" i="2" s="1"/>
  <c r="W25" i="2" s="1"/>
  <c r="E18" i="2"/>
  <c r="E19" i="2"/>
  <c r="E20" i="2"/>
  <c r="E21" i="2"/>
  <c r="E22" i="2"/>
  <c r="E23" i="2"/>
  <c r="E24" i="2"/>
  <c r="E17" i="2"/>
  <c r="N3" i="2"/>
  <c r="M3" i="2"/>
  <c r="N10" i="2"/>
  <c r="M10" i="2"/>
  <c r="N9" i="2"/>
  <c r="M9" i="2"/>
  <c r="N8" i="2"/>
  <c r="M8" i="2"/>
  <c r="N7" i="2"/>
  <c r="M7" i="2"/>
  <c r="N6" i="2"/>
  <c r="M6" i="2"/>
  <c r="N5" i="2"/>
  <c r="M5" i="2"/>
  <c r="N4" i="2"/>
  <c r="M4" i="2"/>
  <c r="F4" i="2"/>
  <c r="F5" i="2"/>
  <c r="F6" i="2"/>
  <c r="F7" i="2"/>
  <c r="F8" i="2"/>
  <c r="F9" i="2"/>
  <c r="F10" i="2"/>
  <c r="F3" i="2"/>
  <c r="E4" i="2"/>
  <c r="E5" i="2"/>
  <c r="E6" i="2"/>
  <c r="E7" i="2"/>
  <c r="E8" i="2"/>
  <c r="E9" i="2"/>
  <c r="E10" i="2"/>
  <c r="E3" i="2"/>
  <c r="K81" i="2"/>
  <c r="J81" i="2"/>
  <c r="C81" i="2"/>
  <c r="B81" i="2"/>
  <c r="K67" i="2"/>
  <c r="J67" i="2"/>
  <c r="C67" i="2"/>
  <c r="B67" i="2"/>
  <c r="K53" i="2"/>
  <c r="J53" i="2"/>
  <c r="C53" i="2"/>
  <c r="B53" i="2"/>
  <c r="K39" i="2"/>
  <c r="J39" i="2"/>
  <c r="C39" i="2"/>
  <c r="B39" i="2"/>
  <c r="K25" i="2"/>
  <c r="J25" i="2"/>
  <c r="C25" i="2"/>
  <c r="B25" i="2"/>
  <c r="K11" i="2"/>
  <c r="J11" i="2"/>
  <c r="C11" i="2"/>
  <c r="B11" i="2"/>
  <c r="C40" i="2" l="1"/>
  <c r="C12" i="2"/>
  <c r="C68" i="2"/>
  <c r="R60" i="2" s="1"/>
  <c r="K26" i="2"/>
  <c r="R24" i="2" s="1"/>
  <c r="K68" i="2"/>
  <c r="R66" i="2" s="1"/>
  <c r="K82" i="2"/>
  <c r="R80" i="2" s="1"/>
  <c r="X52" i="2" a="1"/>
  <c r="X52" i="2" s="1"/>
  <c r="X53" i="2" s="1"/>
  <c r="X48" i="2" a="1"/>
  <c r="X48" i="2" s="1"/>
  <c r="X62" i="2" a="1"/>
  <c r="X62" i="2" s="1"/>
  <c r="X63" i="2" s="1"/>
  <c r="X66" i="2" a="1"/>
  <c r="X66" i="2" s="1"/>
  <c r="X67" i="2" s="1"/>
  <c r="X76" i="2" a="1"/>
  <c r="X76" i="2" s="1"/>
  <c r="X77" i="2" s="1"/>
  <c r="X80" i="2" a="1"/>
  <c r="X80" i="2" s="1"/>
  <c r="X81" i="2" s="1"/>
  <c r="K12" i="2"/>
  <c r="R10" i="2" s="1"/>
  <c r="L11" i="2"/>
  <c r="L25" i="2"/>
  <c r="K40" i="2"/>
  <c r="L39" i="2"/>
  <c r="L53" i="2"/>
  <c r="L67" i="2"/>
  <c r="L81" i="2"/>
  <c r="X10" i="2" a="1"/>
  <c r="X10" i="2" s="1"/>
  <c r="X11" i="2" s="1"/>
  <c r="X6" i="2" a="1"/>
  <c r="X6" i="2" s="1"/>
  <c r="X20" i="2" a="1"/>
  <c r="X20" i="2" s="1"/>
  <c r="X24" i="2" a="1"/>
  <c r="X24" i="2" s="1"/>
  <c r="X25" i="2" s="1"/>
  <c r="X34" i="2" a="1"/>
  <c r="X34" i="2" s="1"/>
  <c r="X38" i="2" a="1"/>
  <c r="X38" i="2" s="1"/>
  <c r="X39" i="2" s="1"/>
  <c r="D11" i="2"/>
  <c r="D81" i="2"/>
  <c r="W10" i="2" a="1"/>
  <c r="W10" i="2" s="1"/>
  <c r="W11" i="2" s="1"/>
  <c r="W6" i="2" a="1"/>
  <c r="W6" i="2" s="1"/>
  <c r="W20" i="2" a="1"/>
  <c r="W20" i="2" s="1"/>
  <c r="W38" i="2" a="1"/>
  <c r="W38" i="2" s="1"/>
  <c r="W39" i="2" s="1"/>
  <c r="W34" i="2" a="1"/>
  <c r="W34" i="2" s="1"/>
  <c r="W35" i="2" s="1"/>
  <c r="W48" i="2" a="1"/>
  <c r="W48" i="2" s="1"/>
  <c r="W52" i="2" a="1"/>
  <c r="W52" i="2" s="1"/>
  <c r="W53" i="2" s="1"/>
  <c r="W62" i="2" a="1"/>
  <c r="W62" i="2" s="1"/>
  <c r="W66" i="2" a="1"/>
  <c r="W66" i="2" s="1"/>
  <c r="W67" i="2" s="1"/>
  <c r="W80" i="2" a="1"/>
  <c r="W80" i="2" s="1"/>
  <c r="W81" i="2" s="1"/>
  <c r="W76" i="2" a="1"/>
  <c r="W76" i="2" s="1"/>
  <c r="R32" i="2"/>
  <c r="R4" i="2"/>
  <c r="W7" i="2"/>
  <c r="D25" i="2"/>
  <c r="D39" i="2"/>
  <c r="K54" i="2"/>
  <c r="D53" i="2"/>
  <c r="D67" i="2"/>
  <c r="C54" i="2"/>
  <c r="C26" i="2"/>
  <c r="R18" i="2" s="1"/>
  <c r="C82" i="2"/>
  <c r="X35" i="2" l="1"/>
  <c r="W21" i="2"/>
  <c r="X21" i="2"/>
  <c r="R38" i="2"/>
  <c r="W63" i="2"/>
  <c r="X7" i="2"/>
  <c r="W77" i="2"/>
  <c r="R74" i="2"/>
  <c r="R46" i="2"/>
  <c r="W49" i="2"/>
  <c r="R52" i="2"/>
  <c r="X4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Asus</author>
  </authors>
  <commentList>
    <comment ref="U12" authorId="0" shapeId="0" xr:uid="{00000000-0006-0000-0200-000002000000}">
      <text>
        <r>
          <rPr>
            <b/>
            <sz val="9"/>
            <color rgb="FF000000"/>
            <rFont val="Tahoma"/>
            <family val="2"/>
            <charset val="204"/>
          </rPr>
          <t>Asus:</t>
        </r>
        <r>
          <rPr>
            <sz val="9"/>
            <color rgb="FF000000"/>
            <rFont val="Tahoma"/>
            <family val="2"/>
            <charset val="204"/>
          </rPr>
          <t xml:space="preserve">
</t>
        </r>
        <r>
          <rPr>
            <sz val="9"/>
            <color rgb="FF000000"/>
            <rFont val="Tahoma"/>
            <family val="2"/>
            <charset val="204"/>
          </rPr>
          <t xml:space="preserve">из дефолтов не возвращаются
</t>
        </r>
        <r>
          <rPr>
            <sz val="9"/>
            <color rgb="FF000000"/>
            <rFont val="Tahoma"/>
            <family val="2"/>
            <charset val="204"/>
          </rPr>
          <t xml:space="preserve">С каждым последующим годом вероятность дефолтов увеличивается
</t>
        </r>
      </text>
    </comment>
  </commentList>
</comments>
</file>

<file path=xl/sharedStrings.xml><?xml version="1.0" encoding="utf-8"?>
<sst xmlns="http://schemas.openxmlformats.org/spreadsheetml/2006/main" count="1945" uniqueCount="121">
  <si>
    <t>-</t>
  </si>
  <si>
    <t>: no M\&amp;A and debt maturity</t>
  </si>
  <si>
    <t>rating_st</t>
  </si>
  <si>
    <t>I1</t>
  </si>
  <si>
    <t>I2</t>
  </si>
  <si>
    <t>I3</t>
  </si>
  <si>
    <t>I4</t>
  </si>
  <si>
    <t>I5</t>
  </si>
  <si>
    <t>I6</t>
  </si>
  <si>
    <t>I7</t>
  </si>
  <si>
    <t>I8</t>
  </si>
  <si>
    <t>count</t>
  </si>
  <si>
    <t>df_flag</t>
  </si>
  <si>
    <t>: no all WD</t>
  </si>
  <si>
    <t>D</t>
  </si>
  <si>
    <t>Perfect rating</t>
  </si>
  <si>
    <t>Random rating</t>
  </si>
  <si>
    <t>DR_sample</t>
  </si>
  <si>
    <t>∑</t>
  </si>
  <si>
    <t>B1</t>
  </si>
  <si>
    <t>B2</t>
  </si>
  <si>
    <t>F(count)</t>
  </si>
  <si>
    <t>F(df_flag)</t>
  </si>
  <si>
    <t>C1</t>
  </si>
  <si>
    <t>F(current)</t>
  </si>
  <si>
    <t>current</t>
  </si>
  <si>
    <t>AUC CAP</t>
  </si>
  <si>
    <t>AR CAP</t>
  </si>
  <si>
    <t>AUC ROC</t>
  </si>
  <si>
    <t>AR ROC</t>
  </si>
  <si>
    <t>no M&amp;A</t>
  </si>
  <si>
    <t>no all WD</t>
  </si>
  <si>
    <t>DR</t>
  </si>
  <si>
    <t>MLE</t>
  </si>
  <si>
    <t>MLE_ineq</t>
  </si>
  <si>
    <t>Num_rat</t>
  </si>
  <si>
    <t>MLE_logit</t>
  </si>
  <si>
    <t xml:space="preserve">Monotonic function </t>
  </si>
  <si>
    <t>LLF</t>
  </si>
  <si>
    <t>LLF_ineq</t>
  </si>
  <si>
    <t>LLF_func</t>
  </si>
  <si>
    <t>LLF_logit</t>
  </si>
  <si>
    <t>a</t>
  </si>
  <si>
    <t>b</t>
  </si>
  <si>
    <t xml:space="preserve">Exponential </t>
  </si>
  <si>
    <t>Logit</t>
  </si>
  <si>
    <t>MLE_exp</t>
  </si>
  <si>
    <t>Critical value</t>
  </si>
  <si>
    <t>SE</t>
  </si>
  <si>
    <t>CI Upper</t>
  </si>
  <si>
    <t>CI Lower</t>
  </si>
  <si>
    <t>LR-Test</t>
  </si>
  <si>
    <t>Test-value</t>
  </si>
  <si>
    <t>Significant</t>
  </si>
  <si>
    <t>Generator</t>
  </si>
  <si>
    <t>Grade from\ Grade to</t>
  </si>
  <si>
    <t>A1</t>
  </si>
  <si>
    <t>A2</t>
  </si>
  <si>
    <t>A3</t>
  </si>
  <si>
    <t>A4</t>
  </si>
  <si>
    <t>A5</t>
  </si>
  <si>
    <t>A6</t>
  </si>
  <si>
    <t>A7</t>
  </si>
  <si>
    <t>A8</t>
  </si>
  <si>
    <t>k=0</t>
  </si>
  <si>
    <t>Rating transition probability matrices for one-year horizon, discrete-time Markov chain model (cohort)</t>
  </si>
  <si>
    <t>Raiting #1</t>
  </si>
  <si>
    <t>Raiting #2</t>
  </si>
  <si>
    <t>Prob hat pooled</t>
  </si>
  <si>
    <t>Q hat pooled</t>
  </si>
  <si>
    <t>SD pooled</t>
  </si>
  <si>
    <t>Z-score</t>
  </si>
  <si>
    <t>Z-critical left</t>
  </si>
  <si>
    <t>Z-critical right</t>
  </si>
  <si>
    <t>Significant left</t>
  </si>
  <si>
    <t>Significant right</t>
  </si>
  <si>
    <t>Decision</t>
  </si>
  <si>
    <t>Insignificant difference</t>
  </si>
  <si>
    <t>Significant difference</t>
  </si>
  <si>
    <t>Wald Confidence Interval</t>
  </si>
  <si>
    <t>Pairwise two-sample proportion test</t>
  </si>
  <si>
    <t>See rating philosophy below!</t>
  </si>
  <si>
    <t>Rating transition probability matrice for four-year horizon, discrete-time Markov chain model (cohort)</t>
  </si>
  <si>
    <t>Rating transition probability matrice for two-year horizon, discrete-time Markov chain model (cohort)</t>
  </si>
  <si>
    <t>Rating transition probability matrice for three-year horizon, discrete-time Markov chain model (cohort)</t>
  </si>
  <si>
    <t>Check: the sum by line = 100%</t>
  </si>
  <si>
    <t xml:space="preserve">Our dataset includes 6 time periods with 2 options (with/without withdrawn ratings) to study and assess credit rating systems. If we look at samples without all withdrawn ratings, we can see that the number of observations is less than in ones with withdrawn ratings. Consequently, it leads to an increase of Defaults Ratio (total number of defaults/total number of observations) of the samples without withdrawn ratings.
Cumulative Accuracy Profile (CAP) and  Receiver Operating Characteristic (ROC) curves are visual representations of rating systems that could be compared due to calculations of Area Under Curve (AUC) and Accuracy Ratio (AR) statistics. According to our calculations, AR statistics, which measure discriminatory power in classification models, for ratings within the same year is stable as it differences by less than 1% trough different options. However, AR statistics within different years is unstable. Moreover, AUC for CAP curve is always less than for the ROC curve as CAP depends on DR. The bigger DR entails the bigger difference in AUC for CAP and ROC curves.
The smallest DR (3.7%-3.8%) is for 2013-2014 years, consequently, AUC and AR are relatively high and the difference between AUCCAP and AUCROC is minimal. However, there is an error in the monotonicity condition. Probably, it is better to combine 2 categories (I5 and I6). The biggest DR (29.7%-31%) is for 2012-2017 years, however, the discriminatory power of these ratings is not the worst one (~64%) whereas there is a rating with AR equals to ~53%. 
Overall, all rating systems are sensitive to a number of observations, some of them have a non-monotonic profile. </t>
  </si>
  <si>
    <t>Initial data  (duration)</t>
  </si>
  <si>
    <t>Horizon k=0</t>
  </si>
  <si>
    <t>Horizon k=1</t>
  </si>
  <si>
    <t xml:space="preserve">Horizon k=1									</t>
  </si>
  <si>
    <t>Rating transition probability matrice for five-year horizon, discrete-time Markov chain model (cohort)</t>
  </si>
  <si>
    <t xml:space="preserve">Rating transition probability matrice for five-year horizon, continuous time-homogeneous (intensity-based) Markov chain model (duration)						</t>
  </si>
  <si>
    <t xml:space="preserve">Rating transition probability matrice for two-year horizon, continuous time-homogeneous (intensity-based) Markov chain model (duration)						</t>
  </si>
  <si>
    <t xml:space="preserve">Rating transition probability matrice for three-year horizon, continuous time-homogeneous (intensity-based) Markov chain model (duration)						</t>
  </si>
  <si>
    <t xml:space="preserve">Rating transition probability matrice for four-year horizon, continuous time-homogeneous (intensity-based) Markov chain model (duration)						</t>
  </si>
  <si>
    <t xml:space="preserve">Rating transition probability matrice for one-year horizon, continuous time-homogeneous (intensity-based) Markov chain model (duration)														</t>
  </si>
  <si>
    <t xml:space="preserve">Rating transition probability matrice for one-year horizon, continuous time-homogeneous (intensity-based) Markov chain model (duration)															</t>
  </si>
  <si>
    <t>According to the results of calculating the TPM for a horizon of one year, greater differences in the probability of default are observed for categories A8 and A4. The default probability calculated by the cohort method is greater for category A8 compared to the result of the duration method; for category A4, the opposite trend is observed.</t>
  </si>
  <si>
    <t>According to the results of calculating the TPM for a horizon of one year, greater differences in the probability of default are observed for categories A8, А7 and A4. The default probability calculated by the cohort method is greater for A7 and A4 categories  compared to the result of the  duration method, for category A8, the opposite trend is observed.</t>
  </si>
  <si>
    <t>According to the results of calculating the TPM for a horizon of one year, greater differences in the probability of default are observed for categories A8, А7 and A5. The default probability calculated by the cohort method is greater for A7 and A5 categories  compared to the result of the  duration method, for category A8, the opposite trend is observed.</t>
  </si>
  <si>
    <t>According to the results of calculating the TPM for a horizon of one year, greater differences in the probability of default are observed for categories A8, А7, A6, A4 and A3. The default probability calculated by the cohort method is greater for A7,A6 and A3 categories  compared to the result of the  duration method, for category A8 and A4 the opposite trend is observed.</t>
  </si>
  <si>
    <t>According to the results of calculating the TPM for a horizon of one year, greater differences in the probability of default are observed for categories A8, А7, A6, A5 and A4. The default probability calculated by the cohort method is greater for all categories  compared to the result of the  duration method.</t>
  </si>
  <si>
    <t>According to the results of calculating the TPM for a horizon of two years, greater differences in the probability of default are observed for categories A8, А7, and A5. The default probability calculated by the cohort method is greater for all categories  compared to the result of the duration method.</t>
  </si>
  <si>
    <t>List name</t>
  </si>
  <si>
    <t>Content</t>
  </si>
  <si>
    <t>defaults</t>
  </si>
  <si>
    <t>PD_est</t>
  </si>
  <si>
    <t>CAP and ROC curves, see the rating philosophy below</t>
  </si>
  <si>
    <t>cohort</t>
  </si>
  <si>
    <t>Calculation of TPM according to cohort method</t>
  </si>
  <si>
    <t>duration n-n for 1-year</t>
  </si>
  <si>
    <t>duration for 5-year horizon</t>
  </si>
  <si>
    <t xml:space="preserve">Calculation of TPM over 5-year horizon according to duration method
Comparison of both cohort and duration methods </t>
  </si>
  <si>
    <t>PD estimates and test checking</t>
  </si>
  <si>
    <t>Set of excel lists dedicated for calculation TPM according to duration method for a one speсific year</t>
  </si>
  <si>
    <t>According to the results of calculating the TPM for a horizon of three years, greater differences in the probability of default are observed for categories A8, А7, A6, and A4. The default probability calculated by the cohort method is less for all categories  compared to the result of the duration method.</t>
  </si>
  <si>
    <t>According to the results of calculating the TPM for a horizon of one year, greater differences in the probability of default are observed for categories A8, А7, A6, A5 and A4. The default probability calculated by the cohort method is greater for A7, A5 and A4 categories compared to the result of the  duration method, for category A8 and A6 the opposite trend is observed.</t>
  </si>
  <si>
    <t>According to the results of calculating the TPM for a horizon of four years, greater differences in the probability of default are observed for categories A8, А7, A6, A5, and A4. The default probability calculated by the cohort method is greater for A5 category  compared to the result of the duration method, for category A8, A7, A6, and A4 the opposite trend is observed.</t>
  </si>
  <si>
    <t>According to the results of calculating the TPM for a horizon of five years, greater differences in the probability of default are observed for categories A8, А7, A6, A5, A4, and A3. The default probability calculated by the cohort method is less for all categories  compared to the result of the duration method.</t>
  </si>
  <si>
    <t>Summarizing all our observations about cohort and duration methods we can say that
* in one-year horizon cohort method tends to underestimate the A8 category
* almost every time first 1-3 categories are calculated similarly by both methods
* cohort method tends to underestimate categories over long time horizon and overestimate categories over the one-year horizon (except A8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</si>
</sst>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0"/>
    <numFmt numFmtId="166" formatCode="0.0%"/>
    <numFmt numFmtId="167" formatCode="0.000%"/>
    <numFmt numFmtId="168" formatCode="0.0000%"/>
    <numFmt numFmtId="169" formatCode="0.00000%"/>
  </numFmts>
  <fonts count="22" x14ac:knownFonts="1">
    <font>
      <sz val="11"/>
      <color theme="1"/>
      <name val="Calibri"/>
      <family val="2"/>
      <charset val="204"/>
      <scheme val="minor"/>
    </font>
    <font>
      <sz val="12"/>
      <color theme="1"/>
      <name val="Calibri"/>
      <family val="2"/>
      <charset val="204"/>
      <scheme val="minor"/>
    </font>
    <font>
      <sz val="11"/>
      <color theme="1"/>
      <name val="Calibri"/>
      <family val="2"/>
      <charset val="204"/>
      <scheme val="minor"/>
    </font>
    <font>
      <sz val="11"/>
      <color theme="1"/>
      <name val="Calibri"/>
      <family val="2"/>
      <charset val="204"/>
    </font>
    <font>
      <u/>
      <sz val="11"/>
      <color theme="10"/>
      <name val="Calibri"/>
      <family val="2"/>
      <charset val="204"/>
      <scheme val="minor"/>
    </font>
    <font>
      <sz val="11"/>
      <name val="Calibri"/>
      <family val="2"/>
      <charset val="204"/>
      <scheme val="minor"/>
    </font>
    <font>
      <b/>
      <sz val="15"/>
      <color theme="3"/>
      <name val="Calibri"/>
      <family val="2"/>
      <charset val="204"/>
      <scheme val="minor"/>
    </font>
    <font>
      <sz val="11"/>
      <color rgb="FFFF0000"/>
      <name val="Calibri"/>
      <family val="2"/>
      <charset val="204"/>
      <scheme val="minor"/>
    </font>
    <font>
      <b/>
      <sz val="9"/>
      <color rgb="FF000000"/>
      <name val="Tahoma"/>
      <family val="2"/>
      <charset val="204"/>
    </font>
    <font>
      <sz val="9"/>
      <color rgb="FF000000"/>
      <name val="Tahoma"/>
      <family val="2"/>
      <charset val="204"/>
    </font>
    <font>
      <sz val="11"/>
      <color rgb="FF006100"/>
      <name val="Calibri"/>
      <family val="2"/>
      <charset val="204"/>
      <scheme val="minor"/>
    </font>
    <font>
      <sz val="11"/>
      <color rgb="FF9C5700"/>
      <name val="Calibri"/>
      <family val="2"/>
      <charset val="204"/>
      <scheme val="minor"/>
    </font>
    <font>
      <sz val="11"/>
      <color theme="0"/>
      <name val="Calibri"/>
      <family val="2"/>
      <charset val="204"/>
      <scheme val="minor"/>
    </font>
    <font>
      <b/>
      <sz val="14"/>
      <color theme="0"/>
      <name val="Calibri"/>
      <family val="2"/>
      <charset val="204"/>
      <scheme val="minor"/>
    </font>
    <font>
      <b/>
      <sz val="15"/>
      <color theme="4" tint="-0.499984740745262"/>
      <name val="Calibri"/>
      <family val="2"/>
      <scheme val="minor"/>
    </font>
    <font>
      <sz val="11"/>
      <color theme="1"/>
      <name val="Calibri"/>
      <family val="2"/>
      <scheme val="minor"/>
    </font>
    <font>
      <b/>
      <sz val="11"/>
      <color theme="3" tint="-0.249977111117893"/>
      <name val="Calibri"/>
      <family val="2"/>
      <scheme val="minor"/>
    </font>
    <font>
      <sz val="14"/>
      <color theme="1"/>
      <name val="Times New Roman"/>
      <family val="1"/>
    </font>
    <font>
      <sz val="11"/>
      <color rgb="FF000000"/>
      <name val="Calibri"/>
      <family val="2"/>
      <charset val="204"/>
      <scheme val="minor"/>
    </font>
    <font>
      <sz val="15"/>
      <color theme="1"/>
      <name val="Calibri"/>
      <family val="2"/>
      <charset val="204"/>
      <scheme val="minor"/>
    </font>
    <font>
      <b/>
      <sz val="13"/>
      <color theme="3" tint="-0.249977111117893"/>
      <name val="Calibri"/>
      <family val="2"/>
      <scheme val="minor"/>
    </font>
    <font>
      <b/>
      <sz val="11"/>
      <color theme="1"/>
      <name val="Calibri"/>
      <family val="2"/>
      <charset val="204"/>
      <scheme val="minor"/>
    </font>
  </fonts>
  <fills count="18">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rgb="FFC6EFCE"/>
      </patternFill>
    </fill>
    <fill>
      <patternFill patternType="solid">
        <fgColor rgb="FFFFEB9C"/>
      </patternFill>
    </fill>
    <fill>
      <patternFill patternType="solid">
        <fgColor theme="7"/>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9" fontId="2" fillId="0" borderId="0" applyFont="0" applyFill="0" applyBorder="0" applyAlignment="0" applyProtection="0"/>
    <xf numFmtId="0" fontId="4" fillId="0" borderId="0" applyNumberFormat="0" applyFill="0" applyBorder="0" applyAlignment="0" applyProtection="0"/>
    <xf numFmtId="0" fontId="6" fillId="0" borderId="5" applyNumberFormat="0" applyFill="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0" applyNumberFormat="0" applyBorder="0" applyAlignment="0" applyProtection="0"/>
  </cellStyleXfs>
  <cellXfs count="181">
    <xf numFmtId="0" fontId="0" fillId="0" borderId="0" xfId="0"/>
    <xf numFmtId="14" fontId="0" fillId="0" borderId="0" xfId="0" applyNumberFormat="1"/>
    <xf numFmtId="0" fontId="0" fillId="0" borderId="1" xfId="0" applyBorder="1"/>
    <xf numFmtId="9" fontId="2" fillId="0" borderId="0" xfId="1" applyFont="1"/>
    <xf numFmtId="0" fontId="3" fillId="0" borderId="0" xfId="0" applyFont="1"/>
    <xf numFmtId="0" fontId="0" fillId="0" borderId="0" xfId="0" applyBorder="1"/>
    <xf numFmtId="9" fontId="0" fillId="0" borderId="0" xfId="1" applyFont="1"/>
    <xf numFmtId="9" fontId="0" fillId="0" borderId="1" xfId="1" applyFont="1" applyBorder="1"/>
    <xf numFmtId="9" fontId="0" fillId="0" borderId="1" xfId="0" applyNumberFormat="1" applyBorder="1"/>
    <xf numFmtId="9" fontId="5" fillId="0" borderId="1" xfId="2" applyNumberFormat="1" applyFont="1" applyBorder="1"/>
    <xf numFmtId="9" fontId="0" fillId="0" borderId="2" xfId="1" applyFont="1" applyBorder="1"/>
    <xf numFmtId="166" fontId="2" fillId="0" borderId="0" xfId="1" applyNumberFormat="1" applyFont="1"/>
    <xf numFmtId="0" fontId="0" fillId="0" borderId="0" xfId="0" applyFill="1"/>
    <xf numFmtId="9" fontId="0" fillId="0" borderId="0" xfId="0" applyNumberFormat="1" applyFill="1" applyBorder="1"/>
    <xf numFmtId="9" fontId="5" fillId="0" borderId="0" xfId="2" applyNumberFormat="1" applyFont="1" applyFill="1" applyBorder="1"/>
    <xf numFmtId="0" fontId="0" fillId="0" borderId="0" xfId="0" applyFill="1" applyBorder="1"/>
    <xf numFmtId="164" fontId="0" fillId="0" borderId="0" xfId="0" applyNumberFormat="1" applyFill="1"/>
    <xf numFmtId="166" fontId="0" fillId="0" borderId="0" xfId="1" applyNumberFormat="1" applyFont="1" applyFill="1"/>
    <xf numFmtId="165" fontId="0" fillId="0" borderId="0" xfId="0" applyNumberFormat="1" applyFill="1"/>
    <xf numFmtId="9" fontId="0" fillId="0" borderId="0" xfId="1" applyNumberFormat="1" applyFont="1" applyFill="1"/>
    <xf numFmtId="0" fontId="0" fillId="0" borderId="0" xfId="0"/>
    <xf numFmtId="0" fontId="0" fillId="0" borderId="1" xfId="0" applyFill="1" applyBorder="1"/>
    <xf numFmtId="167" fontId="0" fillId="0" borderId="1" xfId="0" applyNumberFormat="1" applyBorder="1"/>
    <xf numFmtId="168" fontId="0" fillId="0" borderId="1" xfId="0" applyNumberFormat="1" applyBorder="1"/>
    <xf numFmtId="169" fontId="0" fillId="0" borderId="1" xfId="0" applyNumberFormat="1" applyBorder="1"/>
    <xf numFmtId="167" fontId="0" fillId="0" borderId="1" xfId="1" applyNumberFormat="1" applyFont="1" applyFill="1" applyBorder="1"/>
    <xf numFmtId="0" fontId="0" fillId="0" borderId="1" xfId="0"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xf numFmtId="0" fontId="0" fillId="0" borderId="1" xfId="0" applyFill="1" applyBorder="1" applyAlignment="1">
      <alignment horizontal="center" vertical="center"/>
    </xf>
    <xf numFmtId="168" fontId="0" fillId="0" borderId="0" xfId="0" applyNumberFormat="1"/>
    <xf numFmtId="169" fontId="0" fillId="0" borderId="0" xfId="1" applyNumberFormat="1" applyFont="1"/>
    <xf numFmtId="167" fontId="0" fillId="0" borderId="1" xfId="1" applyNumberFormat="1" applyFont="1" applyBorder="1" applyAlignment="1">
      <alignment horizontal="center" wrapText="1"/>
    </xf>
    <xf numFmtId="0" fontId="0" fillId="0" borderId="1" xfId="0" applyBorder="1" applyAlignment="1">
      <alignment horizontal="center"/>
    </xf>
    <xf numFmtId="9" fontId="0" fillId="0" borderId="0" xfId="0" applyNumberFormat="1"/>
    <xf numFmtId="0" fontId="0" fillId="0" borderId="1" xfId="0" applyBorder="1" applyAlignment="1">
      <alignment horizontal="center"/>
    </xf>
    <xf numFmtId="0" fontId="0" fillId="0" borderId="0" xfId="0" applyBorder="1" applyAlignment="1">
      <alignment vertical="center"/>
    </xf>
    <xf numFmtId="0" fontId="0" fillId="0" borderId="0" xfId="0" applyBorder="1" applyAlignment="1">
      <alignment horizontal="center" vertical="center" wrapText="1"/>
    </xf>
    <xf numFmtId="0" fontId="0" fillId="0" borderId="0" xfId="0" applyFill="1" applyBorder="1" applyAlignment="1">
      <alignment vertical="center"/>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167" fontId="0" fillId="0" borderId="0" xfId="1" applyNumberFormat="1" applyFont="1" applyFill="1" applyBorder="1"/>
    <xf numFmtId="167" fontId="0" fillId="0" borderId="0" xfId="1" applyNumberFormat="1" applyFont="1" applyBorder="1" applyAlignment="1">
      <alignment horizontal="center" wrapText="1"/>
    </xf>
    <xf numFmtId="0" fontId="0" fillId="0" borderId="0" xfId="0" applyBorder="1" applyAlignment="1">
      <alignment horizontal="center"/>
    </xf>
    <xf numFmtId="168" fontId="0" fillId="0" borderId="0" xfId="1" applyNumberFormat="1" applyFont="1" applyBorder="1"/>
    <xf numFmtId="168" fontId="0" fillId="0" borderId="0" xfId="1" applyNumberFormat="1" applyFont="1" applyFill="1" applyBorder="1"/>
    <xf numFmtId="168" fontId="0" fillId="0" borderId="0" xfId="1" applyNumberFormat="1" applyFont="1" applyBorder="1" applyAlignment="1">
      <alignment horizontal="center" wrapText="1"/>
    </xf>
    <xf numFmtId="167" fontId="0" fillId="0" borderId="1" xfId="0" applyNumberFormat="1" applyBorder="1" applyAlignment="1">
      <alignment horizontal="center"/>
    </xf>
    <xf numFmtId="168" fontId="0" fillId="0" borderId="1" xfId="1" applyNumberFormat="1" applyFont="1" applyFill="1" applyBorder="1" applyAlignment="1">
      <alignment horizontal="center"/>
    </xf>
    <xf numFmtId="0" fontId="7" fillId="0" borderId="1" xfId="0" applyFont="1" applyBorder="1" applyAlignment="1">
      <alignment horizontal="center"/>
    </xf>
    <xf numFmtId="167" fontId="0" fillId="0" borderId="0" xfId="0" applyNumberFormat="1" applyBorder="1"/>
    <xf numFmtId="0" fontId="0" fillId="0" borderId="1" xfId="0" applyBorder="1" applyAlignment="1">
      <alignment horizontal="center"/>
    </xf>
    <xf numFmtId="14" fontId="0" fillId="0" borderId="1" xfId="0" applyNumberFormat="1" applyBorder="1"/>
    <xf numFmtId="0" fontId="0" fillId="0" borderId="1" xfId="0" applyBorder="1" applyAlignment="1">
      <alignment horizontal="center"/>
    </xf>
    <xf numFmtId="0" fontId="10" fillId="0" borderId="0" xfId="4" applyFill="1"/>
    <xf numFmtId="0" fontId="10" fillId="0" borderId="1" xfId="4" applyFill="1" applyBorder="1"/>
    <xf numFmtId="0" fontId="2" fillId="0" borderId="0" xfId="4" applyFont="1" applyFill="1"/>
    <xf numFmtId="0" fontId="2" fillId="0" borderId="1" xfId="4" applyFont="1" applyFill="1" applyBorder="1"/>
    <xf numFmtId="0" fontId="2" fillId="0" borderId="3" xfId="4" applyFont="1" applyFill="1" applyBorder="1"/>
    <xf numFmtId="0" fontId="0" fillId="0" borderId="13" xfId="0" applyBorder="1"/>
    <xf numFmtId="9" fontId="0" fillId="0" borderId="0" xfId="1" applyFont="1" applyBorder="1"/>
    <xf numFmtId="9" fontId="0" fillId="0" borderId="6" xfId="1" applyFont="1" applyBorder="1"/>
    <xf numFmtId="9" fontId="0" fillId="0" borderId="14" xfId="1" applyFont="1" applyBorder="1"/>
    <xf numFmtId="9" fontId="0" fillId="0" borderId="7" xfId="1" applyFont="1" applyBorder="1"/>
    <xf numFmtId="9" fontId="0" fillId="0" borderId="8" xfId="1" applyFont="1" applyBorder="1"/>
    <xf numFmtId="9" fontId="0" fillId="0" borderId="9" xfId="1" applyFont="1" applyBorder="1"/>
    <xf numFmtId="9" fontId="0" fillId="0" borderId="10" xfId="1" applyFont="1" applyBorder="1"/>
    <xf numFmtId="9" fontId="0" fillId="0" borderId="11" xfId="1" applyFont="1" applyBorder="1"/>
    <xf numFmtId="0" fontId="2" fillId="0" borderId="0" xfId="4" applyFont="1" applyFill="1" applyBorder="1"/>
    <xf numFmtId="0" fontId="0" fillId="0" borderId="0" xfId="0" applyAlignment="1">
      <alignment vertical="center" wrapText="1"/>
    </xf>
    <xf numFmtId="0" fontId="0" fillId="8" borderId="1" xfId="0"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0" fillId="12" borderId="1" xfId="0" applyFill="1" applyBorder="1"/>
    <xf numFmtId="0" fontId="0" fillId="10" borderId="1" xfId="0" applyFill="1" applyBorder="1" applyAlignment="1">
      <alignment horizontal="center"/>
    </xf>
    <xf numFmtId="167" fontId="0" fillId="10" borderId="1" xfId="1" applyNumberFormat="1" applyFont="1" applyFill="1" applyBorder="1" applyAlignment="1">
      <alignment horizontal="center"/>
    </xf>
    <xf numFmtId="0" fontId="0" fillId="0" borderId="1" xfId="0" applyFill="1" applyBorder="1" applyAlignment="1">
      <alignment horizontal="center"/>
    </xf>
    <xf numFmtId="167" fontId="0" fillId="10" borderId="1" xfId="0" applyNumberFormat="1" applyFill="1" applyBorder="1" applyAlignment="1">
      <alignment horizontal="center" vertical="center"/>
    </xf>
    <xf numFmtId="167" fontId="0" fillId="10" borderId="1" xfId="1" applyNumberFormat="1" applyFont="1" applyFill="1" applyBorder="1" applyAlignment="1">
      <alignment horizontal="center" vertical="center"/>
    </xf>
    <xf numFmtId="0" fontId="0" fillId="13" borderId="1" xfId="0" applyFill="1" applyBorder="1" applyAlignment="1">
      <alignment horizontal="center" vertical="center"/>
    </xf>
    <xf numFmtId="0" fontId="0" fillId="0" borderId="1" xfId="0" applyNumberFormat="1" applyBorder="1" applyAlignment="1">
      <alignment horizontal="center" vertical="center"/>
    </xf>
    <xf numFmtId="0" fontId="0" fillId="14" borderId="1" xfId="0" applyFill="1" applyBorder="1"/>
    <xf numFmtId="0" fontId="0" fillId="14" borderId="1" xfId="0" applyFill="1" applyBorder="1" applyAlignment="1">
      <alignment horizontal="center"/>
    </xf>
    <xf numFmtId="0" fontId="0" fillId="14" borderId="1" xfId="0" applyFill="1" applyBorder="1" applyAlignment="1">
      <alignment horizontal="center" vertical="center"/>
    </xf>
    <xf numFmtId="10" fontId="0" fillId="0" borderId="1" xfId="1" applyNumberFormat="1" applyFont="1" applyFill="1" applyBorder="1" applyAlignment="1">
      <alignment horizontal="center" vertical="center"/>
    </xf>
    <xf numFmtId="168" fontId="0" fillId="0" borderId="1" xfId="1" applyNumberFormat="1" applyFont="1" applyFill="1" applyBorder="1" applyAlignment="1">
      <alignment horizontal="center" vertical="center"/>
    </xf>
    <xf numFmtId="0" fontId="0" fillId="11" borderId="1" xfId="0" applyFill="1" applyBorder="1" applyAlignment="1">
      <alignment horizontal="center" vertical="center"/>
    </xf>
    <xf numFmtId="9" fontId="2" fillId="0" borderId="1" xfId="1" applyFont="1" applyBorder="1" applyAlignment="1">
      <alignment horizontal="center" vertical="center"/>
    </xf>
    <xf numFmtId="9" fontId="0" fillId="0" borderId="1" xfId="1" applyFont="1" applyBorder="1" applyAlignment="1">
      <alignment horizontal="center" vertical="center"/>
    </xf>
    <xf numFmtId="0" fontId="0" fillId="3" borderId="1" xfId="0" applyFill="1" applyBorder="1" applyAlignment="1">
      <alignment horizontal="center" vertical="center"/>
    </xf>
    <xf numFmtId="0" fontId="3" fillId="0" borderId="0" xfId="0" applyFont="1" applyAlignment="1">
      <alignment horizontal="center" vertical="center"/>
    </xf>
    <xf numFmtId="0" fontId="0" fillId="0" borderId="15" xfId="0" applyBorder="1" applyAlignment="1">
      <alignment horizontal="center" vertical="center"/>
    </xf>
    <xf numFmtId="166" fontId="2" fillId="0" borderId="1" xfId="1" applyNumberFormat="1" applyFont="1" applyBorder="1" applyAlignment="1">
      <alignment horizontal="center" vertical="center"/>
    </xf>
    <xf numFmtId="9" fontId="2" fillId="0" borderId="0" xfId="1" applyFont="1" applyAlignment="1">
      <alignment horizontal="center" vertical="center"/>
    </xf>
    <xf numFmtId="9" fontId="0" fillId="0" borderId="0" xfId="1" applyFont="1" applyAlignment="1">
      <alignment horizontal="center" vertical="center"/>
    </xf>
    <xf numFmtId="0" fontId="0" fillId="4" borderId="1" xfId="0" applyFill="1" applyBorder="1" applyAlignment="1">
      <alignment horizontal="center" vertical="center"/>
    </xf>
    <xf numFmtId="0" fontId="3" fillId="10" borderId="1" xfId="0" applyFont="1" applyFill="1" applyBorder="1" applyAlignment="1">
      <alignment horizontal="center" vertical="center"/>
    </xf>
    <xf numFmtId="9" fontId="2" fillId="0" borderId="3" xfId="1" applyFont="1" applyBorder="1" applyAlignment="1">
      <alignment horizontal="center" vertical="center"/>
    </xf>
    <xf numFmtId="0" fontId="0" fillId="16" borderId="1"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2" xfId="0" applyFill="1" applyBorder="1" applyAlignment="1">
      <alignment horizontal="center" vertical="center"/>
    </xf>
    <xf numFmtId="0" fontId="0" fillId="2" borderId="8" xfId="0" applyFill="1" applyBorder="1" applyAlignment="1">
      <alignment horizontal="center" vertical="center"/>
    </xf>
    <xf numFmtId="164" fontId="0" fillId="2" borderId="0" xfId="0" applyNumberFormat="1" applyFill="1" applyBorder="1" applyAlignment="1">
      <alignment horizontal="center" vertical="center"/>
    </xf>
    <xf numFmtId="164" fontId="0" fillId="2" borderId="9" xfId="0" applyNumberFormat="1" applyFill="1" applyBorder="1" applyAlignment="1">
      <alignment horizontal="center" vertical="center"/>
    </xf>
    <xf numFmtId="166" fontId="0" fillId="2" borderId="0" xfId="1" applyNumberFormat="1" applyFont="1" applyFill="1" applyBorder="1" applyAlignment="1">
      <alignment horizontal="center" vertical="center"/>
    </xf>
    <xf numFmtId="166" fontId="0" fillId="2" borderId="9" xfId="1" applyNumberFormat="1" applyFont="1" applyFill="1" applyBorder="1" applyAlignment="1">
      <alignment horizontal="center" vertical="center"/>
    </xf>
    <xf numFmtId="0" fontId="0" fillId="2" borderId="0" xfId="0" applyFill="1" applyBorder="1" applyAlignment="1">
      <alignment horizontal="center" vertical="center"/>
    </xf>
    <xf numFmtId="0" fontId="0" fillId="2" borderId="9" xfId="0" applyFill="1" applyBorder="1" applyAlignment="1">
      <alignment horizontal="center" vertical="center"/>
    </xf>
    <xf numFmtId="165" fontId="0" fillId="2" borderId="0" xfId="0" applyNumberFormat="1" applyFill="1" applyBorder="1" applyAlignment="1">
      <alignment horizontal="center" vertical="center"/>
    </xf>
    <xf numFmtId="165" fontId="0" fillId="2" borderId="9" xfId="0" applyNumberFormat="1" applyFill="1" applyBorder="1" applyAlignment="1">
      <alignment horizontal="center" vertical="center"/>
    </xf>
    <xf numFmtId="0" fontId="0" fillId="2" borderId="10" xfId="0" applyFill="1" applyBorder="1" applyAlignment="1">
      <alignment horizontal="center" vertical="center"/>
    </xf>
    <xf numFmtId="166" fontId="0" fillId="2" borderId="2" xfId="1" applyNumberFormat="1" applyFont="1" applyFill="1" applyBorder="1" applyAlignment="1">
      <alignment horizontal="center" vertical="center"/>
    </xf>
    <xf numFmtId="166" fontId="0" fillId="2" borderId="11" xfId="1" applyNumberFormat="1" applyFont="1" applyFill="1" applyBorder="1" applyAlignment="1">
      <alignment horizontal="center" vertical="center"/>
    </xf>
    <xf numFmtId="0" fontId="1" fillId="0" borderId="0" xfId="5" applyFont="1" applyFill="1" applyBorder="1" applyAlignment="1">
      <alignment vertical="top" wrapText="1"/>
    </xf>
    <xf numFmtId="0" fontId="15" fillId="14" borderId="1" xfId="0" applyFont="1" applyFill="1" applyBorder="1" applyAlignment="1">
      <alignment horizontal="center" vertical="center"/>
    </xf>
    <xf numFmtId="0" fontId="0" fillId="14" borderId="1" xfId="0" applyFill="1" applyBorder="1" applyAlignment="1">
      <alignment horizontal="center"/>
    </xf>
    <xf numFmtId="0" fontId="0" fillId="0" borderId="0" xfId="0" applyFill="1" applyBorder="1" applyAlignment="1">
      <alignment horizontal="center"/>
    </xf>
    <xf numFmtId="9" fontId="0" fillId="0" borderId="0" xfId="1" applyFont="1" applyFill="1" applyBorder="1"/>
    <xf numFmtId="0" fontId="18" fillId="0" borderId="0" xfId="0" applyFont="1" applyFill="1" applyBorder="1" applyAlignment="1"/>
    <xf numFmtId="0" fontId="0" fillId="0" borderId="0" xfId="0" applyFill="1" applyBorder="1" applyAlignment="1"/>
    <xf numFmtId="0" fontId="6" fillId="0" borderId="3" xfId="3" applyBorder="1" applyAlignment="1">
      <alignment vertical="center" wrapText="1"/>
    </xf>
    <xf numFmtId="10" fontId="0" fillId="0" borderId="6" xfId="1" applyNumberFormat="1" applyFont="1" applyBorder="1"/>
    <xf numFmtId="10" fontId="0" fillId="0" borderId="14" xfId="1" applyNumberFormat="1" applyFont="1" applyBorder="1"/>
    <xf numFmtId="10" fontId="0" fillId="0" borderId="7" xfId="1" applyNumberFormat="1" applyFont="1" applyBorder="1"/>
    <xf numFmtId="10" fontId="0" fillId="0" borderId="8" xfId="1" applyNumberFormat="1" applyFont="1" applyBorder="1"/>
    <xf numFmtId="10" fontId="0" fillId="0" borderId="0" xfId="1" applyNumberFormat="1" applyFont="1" applyBorder="1"/>
    <xf numFmtId="10" fontId="0" fillId="0" borderId="9" xfId="1" applyNumberFormat="1" applyFont="1" applyBorder="1"/>
    <xf numFmtId="10" fontId="0" fillId="0" borderId="10" xfId="1" applyNumberFormat="1" applyFont="1" applyBorder="1"/>
    <xf numFmtId="10" fontId="0" fillId="0" borderId="2" xfId="1" applyNumberFormat="1" applyFont="1" applyBorder="1"/>
    <xf numFmtId="10" fontId="0" fillId="0" borderId="11" xfId="1" applyNumberFormat="1" applyFont="1" applyBorder="1"/>
    <xf numFmtId="10" fontId="7" fillId="0" borderId="9" xfId="1" applyNumberFormat="1" applyFont="1" applyBorder="1"/>
    <xf numFmtId="10" fontId="7" fillId="0" borderId="7" xfId="1" applyNumberFormat="1" applyFont="1" applyBorder="1"/>
    <xf numFmtId="9" fontId="7" fillId="0" borderId="9" xfId="1" applyFont="1" applyBorder="1"/>
    <xf numFmtId="0" fontId="0" fillId="10" borderId="1" xfId="0" applyFill="1" applyBorder="1"/>
    <xf numFmtId="0" fontId="21" fillId="10" borderId="1" xfId="0" applyFont="1" applyFill="1" applyBorder="1"/>
    <xf numFmtId="0" fontId="21" fillId="10" borderId="1" xfId="0" applyFont="1" applyFill="1" applyBorder="1" applyAlignment="1">
      <alignment horizontal="center"/>
    </xf>
    <xf numFmtId="0" fontId="0" fillId="0" borderId="1" xfId="0" applyBorder="1" applyAlignment="1">
      <alignment horizontal="left" wrapText="1"/>
    </xf>
    <xf numFmtId="0" fontId="16" fillId="15" borderId="1" xfId="0" applyFont="1" applyFill="1" applyBorder="1" applyAlignment="1">
      <alignment horizontal="center" vertical="center"/>
    </xf>
    <xf numFmtId="0" fontId="0" fillId="12" borderId="1" xfId="0" applyFill="1" applyBorder="1" applyAlignment="1">
      <alignment horizontal="center"/>
    </xf>
    <xf numFmtId="0" fontId="13" fillId="7" borderId="6" xfId="6" applyFont="1" applyBorder="1" applyAlignment="1">
      <alignment horizontal="center" vertical="center" wrapText="1"/>
    </xf>
    <xf numFmtId="0" fontId="13" fillId="7" borderId="7" xfId="6" applyFont="1" applyBorder="1" applyAlignment="1">
      <alignment horizontal="center" vertical="center" wrapText="1"/>
    </xf>
    <xf numFmtId="0" fontId="13" fillId="7" borderId="8" xfId="6" applyFont="1" applyBorder="1" applyAlignment="1">
      <alignment horizontal="center" vertical="center" wrapText="1"/>
    </xf>
    <xf numFmtId="0" fontId="13" fillId="7" borderId="9" xfId="6" applyFont="1" applyBorder="1" applyAlignment="1">
      <alignment horizontal="center" vertical="center" wrapText="1"/>
    </xf>
    <xf numFmtId="0" fontId="13" fillId="7" borderId="10" xfId="6" applyFont="1" applyBorder="1" applyAlignment="1">
      <alignment horizontal="center" vertical="center" wrapText="1"/>
    </xf>
    <xf numFmtId="0" fontId="13" fillId="7" borderId="11" xfId="6" applyFont="1" applyBorder="1" applyAlignment="1">
      <alignment horizontal="center" vertical="center" wrapText="1"/>
    </xf>
    <xf numFmtId="0" fontId="17" fillId="17" borderId="6" xfId="5" applyFont="1" applyFill="1" applyBorder="1" applyAlignment="1">
      <alignment horizontal="center" vertical="top" wrapText="1"/>
    </xf>
    <xf numFmtId="0" fontId="17" fillId="17" borderId="14" xfId="5" applyFont="1" applyFill="1" applyBorder="1" applyAlignment="1">
      <alignment horizontal="center" vertical="top" wrapText="1"/>
    </xf>
    <xf numFmtId="0" fontId="17" fillId="17" borderId="7" xfId="5" applyFont="1" applyFill="1" applyBorder="1" applyAlignment="1">
      <alignment horizontal="center" vertical="top" wrapText="1"/>
    </xf>
    <xf numFmtId="0" fontId="17" fillId="17" borderId="8" xfId="5" applyFont="1" applyFill="1" applyBorder="1" applyAlignment="1">
      <alignment horizontal="center" vertical="top" wrapText="1"/>
    </xf>
    <xf numFmtId="0" fontId="17" fillId="17" borderId="0" xfId="5" applyFont="1" applyFill="1" applyBorder="1" applyAlignment="1">
      <alignment horizontal="center" vertical="top" wrapText="1"/>
    </xf>
    <xf numFmtId="0" fontId="17" fillId="17" borderId="9" xfId="5" applyFont="1" applyFill="1" applyBorder="1" applyAlignment="1">
      <alignment horizontal="center" vertical="top" wrapText="1"/>
    </xf>
    <xf numFmtId="0" fontId="17" fillId="17" borderId="10" xfId="5" applyFont="1" applyFill="1" applyBorder="1" applyAlignment="1">
      <alignment horizontal="center" vertical="top" wrapText="1"/>
    </xf>
    <xf numFmtId="0" fontId="17" fillId="17" borderId="2" xfId="5" applyFont="1" applyFill="1" applyBorder="1" applyAlignment="1">
      <alignment horizontal="center" vertical="top" wrapText="1"/>
    </xf>
    <xf numFmtId="0" fontId="17" fillId="17" borderId="11" xfId="5" applyFont="1" applyFill="1" applyBorder="1" applyAlignment="1">
      <alignment horizontal="center" vertical="top" wrapText="1"/>
    </xf>
    <xf numFmtId="0" fontId="0" fillId="2" borderId="1" xfId="0" applyFill="1" applyBorder="1" applyAlignment="1">
      <alignment horizontal="center"/>
    </xf>
    <xf numFmtId="0" fontId="1" fillId="11" borderId="1" xfId="0" applyFont="1" applyFill="1" applyBorder="1" applyAlignment="1">
      <alignment horizontal="center"/>
    </xf>
    <xf numFmtId="0" fontId="0" fillId="9" borderId="1" xfId="0" applyFill="1" applyBorder="1" applyAlignment="1">
      <alignment horizontal="center" vertical="center"/>
    </xf>
    <xf numFmtId="0" fontId="6" fillId="0" borderId="1" xfId="3" applyBorder="1" applyAlignment="1">
      <alignment horizontal="center" vertical="center" wrapText="1"/>
    </xf>
    <xf numFmtId="9" fontId="14" fillId="0" borderId="3" xfId="1" applyFont="1" applyFill="1" applyBorder="1" applyAlignment="1">
      <alignment horizontal="center" vertical="center" wrapText="1"/>
    </xf>
    <xf numFmtId="9" fontId="14" fillId="0" borderId="4" xfId="1" applyFont="1" applyFill="1" applyBorder="1" applyAlignment="1">
      <alignment horizontal="center" vertical="center" wrapText="1"/>
    </xf>
    <xf numFmtId="9" fontId="14" fillId="0" borderId="12" xfId="1" applyFont="1" applyFill="1" applyBorder="1" applyAlignment="1">
      <alignment horizontal="center" vertical="center" wrapText="1"/>
    </xf>
    <xf numFmtId="0" fontId="6" fillId="0" borderId="3" xfId="3" applyBorder="1" applyAlignment="1">
      <alignment horizontal="center" vertical="center" wrapText="1"/>
    </xf>
    <xf numFmtId="0" fontId="6" fillId="0" borderId="4" xfId="3" applyBorder="1" applyAlignment="1">
      <alignment horizontal="center" vertical="center" wrapText="1"/>
    </xf>
    <xf numFmtId="0" fontId="6" fillId="0" borderId="12" xfId="3" applyBorder="1" applyAlignment="1">
      <alignment horizontal="center" vertical="center" wrapText="1"/>
    </xf>
    <xf numFmtId="0" fontId="19" fillId="17" borderId="6" xfId="0" applyFont="1" applyFill="1" applyBorder="1" applyAlignment="1">
      <alignment horizontal="center" vertical="center" wrapText="1"/>
    </xf>
    <xf numFmtId="0" fontId="19" fillId="17" borderId="14" xfId="0" applyFont="1" applyFill="1" applyBorder="1" applyAlignment="1">
      <alignment horizontal="center" vertical="center" wrapText="1"/>
    </xf>
    <xf numFmtId="0" fontId="19" fillId="17" borderId="7" xfId="0" applyFont="1" applyFill="1" applyBorder="1" applyAlignment="1">
      <alignment horizontal="center" vertical="center" wrapText="1"/>
    </xf>
    <xf numFmtId="0" fontId="19" fillId="17" borderId="8" xfId="0" applyFont="1" applyFill="1" applyBorder="1" applyAlignment="1">
      <alignment horizontal="center" vertical="center" wrapText="1"/>
    </xf>
    <xf numFmtId="0" fontId="19" fillId="17" borderId="0" xfId="0" applyFont="1" applyFill="1" applyBorder="1" applyAlignment="1">
      <alignment horizontal="center" vertical="center" wrapText="1"/>
    </xf>
    <xf numFmtId="0" fontId="19" fillId="17" borderId="9" xfId="0" applyFont="1" applyFill="1" applyBorder="1" applyAlignment="1">
      <alignment horizontal="center" vertical="center" wrapText="1"/>
    </xf>
    <xf numFmtId="0" fontId="19" fillId="17" borderId="10" xfId="0" applyFont="1" applyFill="1" applyBorder="1" applyAlignment="1">
      <alignment horizontal="center" vertical="center" wrapText="1"/>
    </xf>
    <xf numFmtId="0" fontId="19" fillId="17" borderId="2" xfId="0" applyFont="1" applyFill="1" applyBorder="1" applyAlignment="1">
      <alignment horizontal="center" vertical="center" wrapText="1"/>
    </xf>
    <xf numFmtId="0" fontId="19" fillId="17" borderId="11" xfId="0" applyFont="1" applyFill="1" applyBorder="1" applyAlignment="1">
      <alignment horizontal="center" vertical="center" wrapText="1"/>
    </xf>
    <xf numFmtId="0" fontId="0" fillId="14" borderId="1" xfId="0" applyFill="1" applyBorder="1" applyAlignment="1">
      <alignment horizontal="center"/>
    </xf>
    <xf numFmtId="0" fontId="0" fillId="14" borderId="3" xfId="0" applyFill="1" applyBorder="1" applyAlignment="1">
      <alignment horizontal="center"/>
    </xf>
    <xf numFmtId="0" fontId="0" fillId="14" borderId="4" xfId="0" applyFill="1" applyBorder="1" applyAlignment="1">
      <alignment horizontal="center"/>
    </xf>
    <xf numFmtId="0" fontId="0" fillId="14" borderId="12" xfId="0" applyFill="1" applyBorder="1" applyAlignment="1">
      <alignment horizontal="center"/>
    </xf>
    <xf numFmtId="0" fontId="0" fillId="11" borderId="1" xfId="0" applyFill="1" applyBorder="1" applyAlignment="1">
      <alignment horizontal="center"/>
    </xf>
    <xf numFmtId="0" fontId="20" fillId="0" borderId="1" xfId="0" applyFont="1" applyBorder="1" applyAlignment="1">
      <alignment horizontal="center" vertical="center" wrapText="1"/>
    </xf>
  </cellXfs>
  <cellStyles count="7">
    <cellStyle name="Акцент4" xfId="6" builtinId="41"/>
    <cellStyle name="Гиперссылка" xfId="2" builtinId="8"/>
    <cellStyle name="Заголовок 1" xfId="3" builtinId="16"/>
    <cellStyle name="Нейтральный" xfId="5" builtinId="28"/>
    <cellStyle name="Обычный" xfId="0" builtinId="0"/>
    <cellStyle name="Процентный" xfId="1" builtinId="5"/>
    <cellStyle name="Хороший" xfId="4" builtinId="26"/>
  </cellStyles>
  <dxfs count="0"/>
  <tableStyles count="0" defaultTableStyle="TableStyleMedium2" defaultPivotStyle="PivotStyleLight16"/>
  <colors>
    <mruColors>
      <color rgb="FFBDE6FF"/>
      <color rgb="FFB7CAFF"/>
      <color rgb="FFB3A4FF"/>
      <color rgb="FFC5FBD2"/>
      <color rgb="FF7AFB9A"/>
      <color rgb="FF6BDC8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 Curve 2012-2013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0.11533956917763688"/>
          <c:y val="0.22082027948326208"/>
          <c:w val="0.67811443071274968"/>
          <c:h val="0.64106572858649014"/>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defaults!$E$3:$E$11</c:f>
              <c:numCache>
                <c:formatCode>0%</c:formatCode>
                <c:ptCount val="9"/>
                <c:pt idx="0">
                  <c:v>1</c:v>
                </c:pt>
                <c:pt idx="1">
                  <c:v>0.91678224687933429</c:v>
                </c:pt>
                <c:pt idx="2">
                  <c:v>0.79195561719833563</c:v>
                </c:pt>
                <c:pt idx="3">
                  <c:v>0.61858529819694863</c:v>
                </c:pt>
                <c:pt idx="4">
                  <c:v>0.39112343966712898</c:v>
                </c:pt>
                <c:pt idx="5">
                  <c:v>0.27323162274618584</c:v>
                </c:pt>
                <c:pt idx="6">
                  <c:v>0.1650485436893204</c:v>
                </c:pt>
                <c:pt idx="7">
                  <c:v>6.9348127600554782E-2</c:v>
                </c:pt>
                <c:pt idx="8">
                  <c:v>0</c:v>
                </c:pt>
              </c:numCache>
            </c:numRef>
          </c:xVal>
          <c:yVal>
            <c:numRef>
              <c:f>defaults!$F$3:$F$11</c:f>
              <c:numCache>
                <c:formatCode>0%</c:formatCode>
                <c:ptCount val="9"/>
                <c:pt idx="0">
                  <c:v>1</c:v>
                </c:pt>
                <c:pt idx="1">
                  <c:v>1</c:v>
                </c:pt>
                <c:pt idx="2">
                  <c:v>1</c:v>
                </c:pt>
                <c:pt idx="3">
                  <c:v>0.9375</c:v>
                </c:pt>
                <c:pt idx="4">
                  <c:v>0.8125</c:v>
                </c:pt>
                <c:pt idx="5">
                  <c:v>0.78125</c:v>
                </c:pt>
                <c:pt idx="6">
                  <c:v>0.65625</c:v>
                </c:pt>
                <c:pt idx="7">
                  <c:v>0.40625</c:v>
                </c:pt>
                <c:pt idx="8">
                  <c:v>0</c:v>
                </c:pt>
              </c:numCache>
            </c:numRef>
          </c:yVal>
          <c:smooth val="1"/>
          <c:extLst>
            <c:ext xmlns:c16="http://schemas.microsoft.com/office/drawing/2014/chart" uri="{C3380CC4-5D6E-409C-BE32-E72D297353CC}">
              <c16:uniqueId val="{00000000-3B32-4C98-9A64-60BA0904C914}"/>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2-3B32-4C98-9A64-60BA0904C914}"/>
            </c:ext>
          </c:extLst>
        </c:ser>
        <c:ser>
          <c:idx val="1"/>
          <c:order val="2"/>
          <c:tx>
            <c:v>perfect no M&amp;A</c:v>
          </c:tx>
          <c:spPr>
            <a:ln w="19050" cap="sq">
              <a:solidFill>
                <a:schemeClr val="accent2"/>
              </a:solidFill>
              <a:bevel/>
            </a:ln>
            <a:effectLst/>
          </c:spPr>
          <c:marker>
            <c:symbol val="circle"/>
            <c:size val="5"/>
            <c:spPr>
              <a:solidFill>
                <a:schemeClr val="accent2"/>
              </a:solidFill>
              <a:ln w="9525">
                <a:solidFill>
                  <a:schemeClr val="accent2"/>
                </a:solidFill>
                <a:bevel/>
              </a:ln>
              <a:effectLst/>
            </c:spPr>
          </c:marker>
          <c:xVal>
            <c:numRef>
              <c:f>defaults!$R$3:$R$5</c:f>
              <c:numCache>
                <c:formatCode>0%</c:formatCode>
                <c:ptCount val="3"/>
                <c:pt idx="0">
                  <c:v>1</c:v>
                </c:pt>
                <c:pt idx="1">
                  <c:v>4.4382801664355064E-2</c:v>
                </c:pt>
                <c:pt idx="2">
                  <c:v>0</c:v>
                </c:pt>
              </c:numCache>
            </c:numRef>
          </c:xVal>
          <c:yVal>
            <c:numRef>
              <c:f>defaults!$S$3:$S$5</c:f>
              <c:numCache>
                <c:formatCode>0%</c:formatCode>
                <c:ptCount val="3"/>
                <c:pt idx="0">
                  <c:v>1</c:v>
                </c:pt>
                <c:pt idx="1">
                  <c:v>1</c:v>
                </c:pt>
                <c:pt idx="2">
                  <c:v>0</c:v>
                </c:pt>
              </c:numCache>
            </c:numRef>
          </c:yVal>
          <c:smooth val="0"/>
          <c:extLst>
            <c:ext xmlns:c16="http://schemas.microsoft.com/office/drawing/2014/chart" uri="{C3380CC4-5D6E-409C-BE32-E72D297353CC}">
              <c16:uniqueId val="{00000001-3B32-4C98-9A64-60BA0904C914}"/>
            </c:ext>
          </c:extLst>
        </c:ser>
        <c:ser>
          <c:idx val="3"/>
          <c:order val="3"/>
          <c:tx>
            <c:v>no all WD</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defaults!$M$3:$M$11</c:f>
              <c:numCache>
                <c:formatCode>0%</c:formatCode>
                <c:ptCount val="9"/>
                <c:pt idx="0">
                  <c:v>1</c:v>
                </c:pt>
                <c:pt idx="1">
                  <c:v>0.91549295774647887</c:v>
                </c:pt>
                <c:pt idx="2">
                  <c:v>0.78873239436619713</c:v>
                </c:pt>
                <c:pt idx="3">
                  <c:v>0.61690140845070418</c:v>
                </c:pt>
                <c:pt idx="4">
                  <c:v>0.39014084507042252</c:v>
                </c:pt>
                <c:pt idx="5">
                  <c:v>0.27605633802816903</c:v>
                </c:pt>
                <c:pt idx="6">
                  <c:v>0.1676056338028169</c:v>
                </c:pt>
                <c:pt idx="7">
                  <c:v>7.0422535211267609E-2</c:v>
                </c:pt>
                <c:pt idx="8">
                  <c:v>0</c:v>
                </c:pt>
              </c:numCache>
            </c:numRef>
          </c:xVal>
          <c:yVal>
            <c:numRef>
              <c:f>defaults!$N$3:$N$11</c:f>
              <c:numCache>
                <c:formatCode>0%</c:formatCode>
                <c:ptCount val="9"/>
                <c:pt idx="0">
                  <c:v>1</c:v>
                </c:pt>
                <c:pt idx="1">
                  <c:v>1</c:v>
                </c:pt>
                <c:pt idx="2">
                  <c:v>1</c:v>
                </c:pt>
                <c:pt idx="3">
                  <c:v>0.9375</c:v>
                </c:pt>
                <c:pt idx="4">
                  <c:v>0.8125</c:v>
                </c:pt>
                <c:pt idx="5">
                  <c:v>0.78125</c:v>
                </c:pt>
                <c:pt idx="6">
                  <c:v>0.65625</c:v>
                </c:pt>
                <c:pt idx="7">
                  <c:v>0.40625</c:v>
                </c:pt>
                <c:pt idx="8">
                  <c:v>0</c:v>
                </c:pt>
              </c:numCache>
            </c:numRef>
          </c:yVal>
          <c:smooth val="1"/>
          <c:extLst>
            <c:ext xmlns:c16="http://schemas.microsoft.com/office/drawing/2014/chart" uri="{C3380CC4-5D6E-409C-BE32-E72D297353CC}">
              <c16:uniqueId val="{00000003-3B32-4C98-9A64-60BA0904C914}"/>
            </c:ext>
          </c:extLst>
        </c:ser>
        <c:ser>
          <c:idx val="4"/>
          <c:order val="4"/>
          <c:tx>
            <c:v>perfect no all WD</c:v>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defaults!$R$9:$R$11</c:f>
              <c:numCache>
                <c:formatCode>0%</c:formatCode>
                <c:ptCount val="3"/>
                <c:pt idx="0">
                  <c:v>1</c:v>
                </c:pt>
                <c:pt idx="1">
                  <c:v>4.507042253521127E-2</c:v>
                </c:pt>
                <c:pt idx="2">
                  <c:v>0</c:v>
                </c:pt>
              </c:numCache>
            </c:numRef>
          </c:xVal>
          <c:yVal>
            <c:numRef>
              <c:f>defaults!$S$9:$S$11</c:f>
              <c:numCache>
                <c:formatCode>0%</c:formatCode>
                <c:ptCount val="3"/>
                <c:pt idx="0">
                  <c:v>1</c:v>
                </c:pt>
                <c:pt idx="1">
                  <c:v>1</c:v>
                </c:pt>
                <c:pt idx="2">
                  <c:v>0</c:v>
                </c:pt>
              </c:numCache>
            </c:numRef>
          </c:yVal>
          <c:smooth val="0"/>
          <c:extLst>
            <c:ext xmlns:c16="http://schemas.microsoft.com/office/drawing/2014/chart" uri="{C3380CC4-5D6E-409C-BE32-E72D297353CC}">
              <c16:uniqueId val="{00000004-3B32-4C98-9A64-60BA0904C914}"/>
            </c:ext>
          </c:extLst>
        </c:ser>
        <c:dLbls>
          <c:showLegendKey val="0"/>
          <c:showVal val="0"/>
          <c:showCatName val="0"/>
          <c:showSerName val="0"/>
          <c:showPercent val="0"/>
          <c:showBubbleSize val="0"/>
        </c:dLbls>
        <c:axId val="78167360"/>
        <c:axId val="42770432"/>
      </c:scatterChart>
      <c:valAx>
        <c:axId val="78167360"/>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2770432"/>
        <c:crosses val="autoZero"/>
        <c:crossBetween val="midCat"/>
      </c:valAx>
      <c:valAx>
        <c:axId val="42770432"/>
        <c:scaling>
          <c:orientation val="minMax"/>
        </c:scaling>
        <c:delete val="0"/>
        <c:axPos val="l"/>
        <c:majorGridlines>
          <c:spPr>
            <a:ln w="9525" cap="flat" cmpd="sng" algn="ctr">
              <a:solidFill>
                <a:schemeClr val="tx1">
                  <a:lumMod val="15000"/>
                  <a:lumOff val="85000"/>
                </a:schemeClr>
              </a:solidFill>
              <a:bevel/>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78167360"/>
        <c:crosses val="autoZero"/>
        <c:crossBetween val="midCat"/>
      </c:valAx>
      <c:spPr>
        <a:noFill/>
        <a:ln>
          <a:noFill/>
        </a:ln>
        <a:effectLst/>
      </c:spPr>
    </c:plotArea>
    <c:legend>
      <c:legendPos val="r"/>
      <c:layout>
        <c:manualLayout>
          <c:xMode val="edge"/>
          <c:yMode val="edge"/>
          <c:x val="0.80073868457720154"/>
          <c:y val="0.22528012192092042"/>
          <c:w val="0.18518777908744122"/>
          <c:h val="0.644251363899208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miter lim="800000"/>
    </a:ln>
    <a:effectLst/>
  </c:spPr>
  <c:txPr>
    <a:bodyPr/>
    <a:lstStyle/>
    <a:p>
      <a:pPr>
        <a:defRPr/>
      </a:pPr>
      <a:endParaRPr lang="ru-RU"/>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 curve 2012-2013</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0.11717201440640999"/>
          <c:y val="0.18478426738941711"/>
          <c:w val="0.71060953981219932"/>
          <c:h val="0.69964078236244143"/>
        </c:manualLayout>
      </c:layout>
      <c:scatterChart>
        <c:scatterStyle val="line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defaults!$G$3:$G$11</c:f>
              <c:numCache>
                <c:formatCode>0%</c:formatCode>
                <c:ptCount val="9"/>
                <c:pt idx="0">
                  <c:v>1</c:v>
                </c:pt>
                <c:pt idx="1">
                  <c:v>0.91291727140783741</c:v>
                </c:pt>
                <c:pt idx="2">
                  <c:v>0.78229317851959357</c:v>
                </c:pt>
                <c:pt idx="3">
                  <c:v>0.60377358490566035</c:v>
                </c:pt>
                <c:pt idx="4">
                  <c:v>0.37155297532656023</c:v>
                </c:pt>
                <c:pt idx="5">
                  <c:v>0.24963715529753266</c:v>
                </c:pt>
                <c:pt idx="6">
                  <c:v>0.14223512336719885</c:v>
                </c:pt>
                <c:pt idx="7">
                  <c:v>5.3701015965166909E-2</c:v>
                </c:pt>
                <c:pt idx="8">
                  <c:v>0</c:v>
                </c:pt>
              </c:numCache>
            </c:numRef>
          </c:xVal>
          <c:yVal>
            <c:numRef>
              <c:f>defaults!$F$3:$F$11</c:f>
              <c:numCache>
                <c:formatCode>0%</c:formatCode>
                <c:ptCount val="9"/>
                <c:pt idx="0">
                  <c:v>1</c:v>
                </c:pt>
                <c:pt idx="1">
                  <c:v>1</c:v>
                </c:pt>
                <c:pt idx="2">
                  <c:v>1</c:v>
                </c:pt>
                <c:pt idx="3">
                  <c:v>0.9375</c:v>
                </c:pt>
                <c:pt idx="4">
                  <c:v>0.8125</c:v>
                </c:pt>
                <c:pt idx="5">
                  <c:v>0.78125</c:v>
                </c:pt>
                <c:pt idx="6">
                  <c:v>0.65625</c:v>
                </c:pt>
                <c:pt idx="7">
                  <c:v>0.40625</c:v>
                </c:pt>
                <c:pt idx="8">
                  <c:v>0</c:v>
                </c:pt>
              </c:numCache>
            </c:numRef>
          </c:yVal>
          <c:smooth val="1"/>
          <c:extLst>
            <c:ext xmlns:c16="http://schemas.microsoft.com/office/drawing/2014/chart" uri="{C3380CC4-5D6E-409C-BE32-E72D297353CC}">
              <c16:uniqueId val="{00000000-B7B2-4732-B789-9C4DA02FD7DB}"/>
            </c:ext>
          </c:extLst>
        </c:ser>
        <c:ser>
          <c:idx val="1"/>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0"/>
          <c:extLst>
            <c:ext xmlns:c16="http://schemas.microsoft.com/office/drawing/2014/chart" uri="{C3380CC4-5D6E-409C-BE32-E72D297353CC}">
              <c16:uniqueId val="{00000001-B7B2-4732-B789-9C4DA02FD7DB}"/>
            </c:ext>
          </c:extLst>
        </c:ser>
        <c:ser>
          <c:idx val="2"/>
          <c:order val="2"/>
          <c:tx>
            <c:v>perfect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defaults!$T$3:$T$5</c:f>
              <c:numCache>
                <c:formatCode>0%</c:formatCode>
                <c:ptCount val="3"/>
                <c:pt idx="0">
                  <c:v>1</c:v>
                </c:pt>
                <c:pt idx="1">
                  <c:v>0</c:v>
                </c:pt>
                <c:pt idx="2">
                  <c:v>0</c:v>
                </c:pt>
              </c:numCache>
            </c:numRef>
          </c:xVal>
          <c:yVal>
            <c:numRef>
              <c:f>defaults!$S$3:$S$5</c:f>
              <c:numCache>
                <c:formatCode>0%</c:formatCode>
                <c:ptCount val="3"/>
                <c:pt idx="0">
                  <c:v>1</c:v>
                </c:pt>
                <c:pt idx="1">
                  <c:v>1</c:v>
                </c:pt>
                <c:pt idx="2">
                  <c:v>0</c:v>
                </c:pt>
              </c:numCache>
            </c:numRef>
          </c:yVal>
          <c:smooth val="0"/>
          <c:extLst>
            <c:ext xmlns:c16="http://schemas.microsoft.com/office/drawing/2014/chart" uri="{C3380CC4-5D6E-409C-BE32-E72D297353CC}">
              <c16:uniqueId val="{00000002-B7B2-4732-B789-9C4DA02FD7DB}"/>
            </c:ext>
          </c:extLst>
        </c:ser>
        <c:dLbls>
          <c:showLegendKey val="0"/>
          <c:showVal val="0"/>
          <c:showCatName val="0"/>
          <c:showSerName val="0"/>
          <c:showPercent val="0"/>
          <c:showBubbleSize val="0"/>
        </c:dLbls>
        <c:axId val="42772736"/>
        <c:axId val="42773312"/>
      </c:scatterChart>
      <c:valAx>
        <c:axId val="4277273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2773312"/>
        <c:crosses val="autoZero"/>
        <c:crossBetween val="midCat"/>
      </c:valAx>
      <c:valAx>
        <c:axId val="42773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2772736"/>
        <c:crosses val="autoZero"/>
        <c:crossBetween val="midCat"/>
      </c:valAx>
      <c:spPr>
        <a:noFill/>
        <a:ln>
          <a:noFill/>
        </a:ln>
        <a:effectLst/>
      </c:spPr>
    </c:plotArea>
    <c:legend>
      <c:legendPos val="r"/>
      <c:layout>
        <c:manualLayout>
          <c:xMode val="edge"/>
          <c:yMode val="edge"/>
          <c:x val="0.83033748438613086"/>
          <c:y val="0.33924079036510585"/>
          <c:w val="0.15436729681496136"/>
          <c:h val="0.381751414490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a:t>
            </a:r>
            <a:r>
              <a:rPr lang="en-US" baseline="0"/>
              <a:t> Curve 2013-2014</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8.9332739988001661E-2"/>
          <c:y val="0.20452510653005115"/>
          <c:w val="0.739254389692934"/>
          <c:h val="0.66755286122306134"/>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defaults!$E$17:$E$25</c:f>
              <c:numCache>
                <c:formatCode>0%</c:formatCode>
                <c:ptCount val="9"/>
                <c:pt idx="0">
                  <c:v>1</c:v>
                </c:pt>
                <c:pt idx="1">
                  <c:v>0.90935251798561156</c:v>
                </c:pt>
                <c:pt idx="2">
                  <c:v>0.76258992805755399</c:v>
                </c:pt>
                <c:pt idx="3">
                  <c:v>0.57697841726618704</c:v>
                </c:pt>
                <c:pt idx="4">
                  <c:v>0.37410071942446044</c:v>
                </c:pt>
                <c:pt idx="5">
                  <c:v>0.26474820143884892</c:v>
                </c:pt>
                <c:pt idx="6">
                  <c:v>0.16546762589928057</c:v>
                </c:pt>
                <c:pt idx="7">
                  <c:v>8.9208633093525183E-2</c:v>
                </c:pt>
                <c:pt idx="8">
                  <c:v>0</c:v>
                </c:pt>
              </c:numCache>
            </c:numRef>
          </c:xVal>
          <c:yVal>
            <c:numRef>
              <c:f>defaults!$F$17:$F$25</c:f>
              <c:numCache>
                <c:formatCode>0%</c:formatCode>
                <c:ptCount val="9"/>
                <c:pt idx="0">
                  <c:v>1</c:v>
                </c:pt>
                <c:pt idx="1">
                  <c:v>1</c:v>
                </c:pt>
                <c:pt idx="2">
                  <c:v>1</c:v>
                </c:pt>
                <c:pt idx="3">
                  <c:v>1</c:v>
                </c:pt>
                <c:pt idx="4">
                  <c:v>0.88461538461538458</c:v>
                </c:pt>
                <c:pt idx="5">
                  <c:v>0.80769230769230771</c:v>
                </c:pt>
                <c:pt idx="6">
                  <c:v>0.76923076923076927</c:v>
                </c:pt>
                <c:pt idx="7">
                  <c:v>0.46153846153846156</c:v>
                </c:pt>
                <c:pt idx="8">
                  <c:v>0</c:v>
                </c:pt>
              </c:numCache>
            </c:numRef>
          </c:yVal>
          <c:smooth val="1"/>
          <c:extLst>
            <c:ext xmlns:c16="http://schemas.microsoft.com/office/drawing/2014/chart" uri="{C3380CC4-5D6E-409C-BE32-E72D297353CC}">
              <c16:uniqueId val="{00000000-71C4-4424-8E8B-7A6F1DED96AC}"/>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6-71C4-4424-8E8B-7A6F1DED96AC}"/>
            </c:ext>
          </c:extLst>
        </c:ser>
        <c:ser>
          <c:idx val="1"/>
          <c:order val="2"/>
          <c:tx>
            <c:v>perfect no M&amp;A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defaults!$R$17:$R$19</c:f>
              <c:numCache>
                <c:formatCode>0%</c:formatCode>
                <c:ptCount val="3"/>
                <c:pt idx="0">
                  <c:v>1</c:v>
                </c:pt>
                <c:pt idx="1">
                  <c:v>3.7410071942446041E-2</c:v>
                </c:pt>
                <c:pt idx="2">
                  <c:v>0</c:v>
                </c:pt>
              </c:numCache>
            </c:numRef>
          </c:xVal>
          <c:yVal>
            <c:numRef>
              <c:f>defaults!$S$17:$S$19</c:f>
              <c:numCache>
                <c:formatCode>0%</c:formatCode>
                <c:ptCount val="3"/>
                <c:pt idx="0">
                  <c:v>1</c:v>
                </c:pt>
                <c:pt idx="1">
                  <c:v>1</c:v>
                </c:pt>
                <c:pt idx="2">
                  <c:v>0</c:v>
                </c:pt>
              </c:numCache>
            </c:numRef>
          </c:yVal>
          <c:smooth val="0"/>
          <c:extLst>
            <c:ext xmlns:c16="http://schemas.microsoft.com/office/drawing/2014/chart" uri="{C3380CC4-5D6E-409C-BE32-E72D297353CC}">
              <c16:uniqueId val="{00000005-71C4-4424-8E8B-7A6F1DED96AC}"/>
            </c:ext>
          </c:extLst>
        </c:ser>
        <c:dLbls>
          <c:showLegendKey val="0"/>
          <c:showVal val="0"/>
          <c:showCatName val="0"/>
          <c:showSerName val="0"/>
          <c:showPercent val="0"/>
          <c:showBubbleSize val="0"/>
        </c:dLbls>
        <c:axId val="42775616"/>
        <c:axId val="42776192"/>
      </c:scatterChart>
      <c:valAx>
        <c:axId val="42775616"/>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2776192"/>
        <c:crosses val="autoZero"/>
        <c:crossBetween val="midCat"/>
      </c:valAx>
      <c:valAx>
        <c:axId val="427761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42775616"/>
        <c:crosses val="autoZero"/>
        <c:crossBetween val="midCat"/>
      </c:valAx>
      <c:spPr>
        <a:noFill/>
        <a:ln>
          <a:noFill/>
        </a:ln>
        <a:effectLst/>
      </c:spPr>
    </c:plotArea>
    <c:legend>
      <c:legendPos val="r"/>
      <c:layout>
        <c:manualLayout>
          <c:xMode val="edge"/>
          <c:yMode val="edge"/>
          <c:x val="0.83387395963852484"/>
          <c:y val="0.2944949125224805"/>
          <c:w val="0.15079623964888456"/>
          <c:h val="0.4831918287738384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 Curve 2014-2015</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8.9007326124069655E-2"/>
          <c:y val="0.18650876768553454"/>
          <c:w val="0.73014110039991109"/>
          <c:h val="0.69683767814217801"/>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defaults!$E$31:$E$39</c:f>
              <c:numCache>
                <c:formatCode>0%</c:formatCode>
                <c:ptCount val="9"/>
                <c:pt idx="0">
                  <c:v>1</c:v>
                </c:pt>
                <c:pt idx="1">
                  <c:v>0.89473684210526316</c:v>
                </c:pt>
                <c:pt idx="2">
                  <c:v>0.73830409356725146</c:v>
                </c:pt>
                <c:pt idx="3">
                  <c:v>0.54239766081871343</c:v>
                </c:pt>
                <c:pt idx="4">
                  <c:v>0.35672514619883039</c:v>
                </c:pt>
                <c:pt idx="5">
                  <c:v>0.24561403508771928</c:v>
                </c:pt>
                <c:pt idx="6">
                  <c:v>0.16666666666666666</c:v>
                </c:pt>
                <c:pt idx="7">
                  <c:v>9.9415204678362568E-2</c:v>
                </c:pt>
                <c:pt idx="8">
                  <c:v>0</c:v>
                </c:pt>
              </c:numCache>
            </c:numRef>
          </c:xVal>
          <c:yVal>
            <c:numRef>
              <c:f>defaults!$F$31:$F$39</c:f>
              <c:numCache>
                <c:formatCode>0%</c:formatCode>
                <c:ptCount val="9"/>
                <c:pt idx="0">
                  <c:v>1</c:v>
                </c:pt>
                <c:pt idx="1">
                  <c:v>1</c:v>
                </c:pt>
                <c:pt idx="2">
                  <c:v>0.97619047619047616</c:v>
                </c:pt>
                <c:pt idx="3">
                  <c:v>0.95238095238095233</c:v>
                </c:pt>
                <c:pt idx="4">
                  <c:v>0.9285714285714286</c:v>
                </c:pt>
                <c:pt idx="5">
                  <c:v>0.76190476190476186</c:v>
                </c:pt>
                <c:pt idx="6">
                  <c:v>0.7142857142857143</c:v>
                </c:pt>
                <c:pt idx="7">
                  <c:v>0.5714285714285714</c:v>
                </c:pt>
                <c:pt idx="8">
                  <c:v>0</c:v>
                </c:pt>
              </c:numCache>
            </c:numRef>
          </c:yVal>
          <c:smooth val="1"/>
          <c:extLst>
            <c:ext xmlns:c16="http://schemas.microsoft.com/office/drawing/2014/chart" uri="{C3380CC4-5D6E-409C-BE32-E72D297353CC}">
              <c16:uniqueId val="{00000000-397A-485B-9089-5C1A5EF808BC}"/>
            </c:ext>
          </c:extLst>
        </c:ser>
        <c:ser>
          <c:idx val="1"/>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1-397A-485B-9089-5C1A5EF808BC}"/>
            </c:ext>
          </c:extLst>
        </c:ser>
        <c:ser>
          <c:idx val="2"/>
          <c:order val="2"/>
          <c:tx>
            <c:v>perfect no M&amp;A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defaults!$R$31:$R$33</c:f>
              <c:numCache>
                <c:formatCode>0%</c:formatCode>
                <c:ptCount val="3"/>
                <c:pt idx="0">
                  <c:v>1</c:v>
                </c:pt>
                <c:pt idx="1">
                  <c:v>6.1403508771929821E-2</c:v>
                </c:pt>
                <c:pt idx="2">
                  <c:v>0</c:v>
                </c:pt>
              </c:numCache>
            </c:numRef>
          </c:xVal>
          <c:yVal>
            <c:numRef>
              <c:f>defaults!$S$31:$S$33</c:f>
              <c:numCache>
                <c:formatCode>0%</c:formatCode>
                <c:ptCount val="3"/>
                <c:pt idx="0">
                  <c:v>1</c:v>
                </c:pt>
                <c:pt idx="1">
                  <c:v>1</c:v>
                </c:pt>
                <c:pt idx="2">
                  <c:v>0</c:v>
                </c:pt>
              </c:numCache>
            </c:numRef>
          </c:yVal>
          <c:smooth val="0"/>
          <c:extLst>
            <c:ext xmlns:c16="http://schemas.microsoft.com/office/drawing/2014/chart" uri="{C3380CC4-5D6E-409C-BE32-E72D297353CC}">
              <c16:uniqueId val="{00000002-397A-485B-9089-5C1A5EF808BC}"/>
            </c:ext>
          </c:extLst>
        </c:ser>
        <c:dLbls>
          <c:showLegendKey val="0"/>
          <c:showVal val="0"/>
          <c:showCatName val="0"/>
          <c:showSerName val="0"/>
          <c:showPercent val="0"/>
          <c:showBubbleSize val="0"/>
        </c:dLbls>
        <c:axId val="60514304"/>
        <c:axId val="60514880"/>
      </c:scatterChart>
      <c:valAx>
        <c:axId val="6051430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0514880"/>
        <c:crosses val="autoZero"/>
        <c:crossBetween val="midCat"/>
      </c:valAx>
      <c:valAx>
        <c:axId val="605148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0514304"/>
        <c:crosses val="autoZero"/>
        <c:crossBetween val="midCat"/>
      </c:valAx>
      <c:spPr>
        <a:noFill/>
        <a:ln>
          <a:noFill/>
        </a:ln>
        <a:effectLst/>
      </c:spPr>
    </c:plotArea>
    <c:legend>
      <c:legendPos val="r"/>
      <c:layout>
        <c:manualLayout>
          <c:xMode val="edge"/>
          <c:yMode val="edge"/>
          <c:x val="0.82947744163545223"/>
          <c:y val="0.3829974172279566"/>
          <c:w val="0.15524852476287665"/>
          <c:h val="0.4104568414158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 Curve 2015-2016</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8.9611181373418572E-2"/>
          <c:y val="0.18246094491422019"/>
          <c:w val="0.74112500280006577"/>
          <c:h val="0.70341724737663702"/>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defaults!$E$45:$E$53</c:f>
              <c:numCache>
                <c:formatCode>0%</c:formatCode>
                <c:ptCount val="9"/>
                <c:pt idx="0">
                  <c:v>1</c:v>
                </c:pt>
                <c:pt idx="1">
                  <c:v>0.88198757763975155</c:v>
                </c:pt>
                <c:pt idx="2">
                  <c:v>0.69720496894409933</c:v>
                </c:pt>
                <c:pt idx="3">
                  <c:v>0.51242236024844723</c:v>
                </c:pt>
                <c:pt idx="4">
                  <c:v>0.31987577639751552</c:v>
                </c:pt>
                <c:pt idx="5">
                  <c:v>0.2236024844720497</c:v>
                </c:pt>
                <c:pt idx="6">
                  <c:v>0.14596273291925466</c:v>
                </c:pt>
                <c:pt idx="7">
                  <c:v>8.8509316770186336E-2</c:v>
                </c:pt>
                <c:pt idx="8">
                  <c:v>0</c:v>
                </c:pt>
              </c:numCache>
            </c:numRef>
          </c:xVal>
          <c:yVal>
            <c:numRef>
              <c:f>defaults!$F$45:$F$53</c:f>
              <c:numCache>
                <c:formatCode>0%</c:formatCode>
                <c:ptCount val="9"/>
                <c:pt idx="0">
                  <c:v>1</c:v>
                </c:pt>
                <c:pt idx="1">
                  <c:v>0.97826086956521741</c:v>
                </c:pt>
                <c:pt idx="2">
                  <c:v>0.95652173913043481</c:v>
                </c:pt>
                <c:pt idx="3">
                  <c:v>0.89130434782608692</c:v>
                </c:pt>
                <c:pt idx="4">
                  <c:v>0.76086956521739135</c:v>
                </c:pt>
                <c:pt idx="5">
                  <c:v>0.65217391304347827</c:v>
                </c:pt>
                <c:pt idx="6">
                  <c:v>0.60869565217391308</c:v>
                </c:pt>
                <c:pt idx="7">
                  <c:v>0.45652173913043476</c:v>
                </c:pt>
                <c:pt idx="8">
                  <c:v>0</c:v>
                </c:pt>
              </c:numCache>
            </c:numRef>
          </c:yVal>
          <c:smooth val="1"/>
          <c:extLst>
            <c:ext xmlns:c16="http://schemas.microsoft.com/office/drawing/2014/chart" uri="{C3380CC4-5D6E-409C-BE32-E72D297353CC}">
              <c16:uniqueId val="{00000000-CD95-4F06-91A7-45157F6FFAEF}"/>
            </c:ext>
          </c:extLst>
        </c:ser>
        <c:ser>
          <c:idx val="1"/>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1-CD95-4F06-91A7-45157F6FFAEF}"/>
            </c:ext>
          </c:extLst>
        </c:ser>
        <c:ser>
          <c:idx val="2"/>
          <c:order val="2"/>
          <c:tx>
            <c:v>perfect no M&amp;A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defaults!$R$45:$R$47</c:f>
              <c:numCache>
                <c:formatCode>0%</c:formatCode>
                <c:ptCount val="3"/>
                <c:pt idx="0">
                  <c:v>1</c:v>
                </c:pt>
                <c:pt idx="1">
                  <c:v>7.1428571428571425E-2</c:v>
                </c:pt>
                <c:pt idx="2">
                  <c:v>0</c:v>
                </c:pt>
              </c:numCache>
            </c:numRef>
          </c:xVal>
          <c:yVal>
            <c:numRef>
              <c:f>defaults!$S$45:$S$47</c:f>
              <c:numCache>
                <c:formatCode>0%</c:formatCode>
                <c:ptCount val="3"/>
                <c:pt idx="0">
                  <c:v>1</c:v>
                </c:pt>
                <c:pt idx="1">
                  <c:v>1</c:v>
                </c:pt>
                <c:pt idx="2">
                  <c:v>0</c:v>
                </c:pt>
              </c:numCache>
            </c:numRef>
          </c:yVal>
          <c:smooth val="0"/>
          <c:extLst>
            <c:ext xmlns:c16="http://schemas.microsoft.com/office/drawing/2014/chart" uri="{C3380CC4-5D6E-409C-BE32-E72D297353CC}">
              <c16:uniqueId val="{00000004-CD95-4F06-91A7-45157F6FFAEF}"/>
            </c:ext>
          </c:extLst>
        </c:ser>
        <c:dLbls>
          <c:showLegendKey val="0"/>
          <c:showVal val="0"/>
          <c:showCatName val="0"/>
          <c:showSerName val="0"/>
          <c:showPercent val="0"/>
          <c:showBubbleSize val="0"/>
        </c:dLbls>
        <c:axId val="60517184"/>
        <c:axId val="60517760"/>
      </c:scatterChart>
      <c:valAx>
        <c:axId val="60517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0517760"/>
        <c:crosses val="autoZero"/>
        <c:crossBetween val="midCat"/>
      </c:valAx>
      <c:valAx>
        <c:axId val="6051776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0517184"/>
        <c:crosses val="autoZero"/>
        <c:crossBetween val="midCat"/>
      </c:valAx>
      <c:spPr>
        <a:noFill/>
        <a:ln>
          <a:noFill/>
        </a:ln>
        <a:effectLst/>
      </c:spPr>
    </c:plotArea>
    <c:legend>
      <c:legendPos val="r"/>
      <c:layout>
        <c:manualLayout>
          <c:xMode val="edge"/>
          <c:yMode val="edge"/>
          <c:x val="0.83344644589435701"/>
          <c:y val="0.32650361596058269"/>
          <c:w val="0.15117589638929771"/>
          <c:h val="0.4458233427977115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 Curve 2016-2017</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8.9007343965292252E-2"/>
          <c:y val="0.18733992052103585"/>
          <c:w val="0.74831775127694555"/>
          <c:h val="0.69548667343309034"/>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defaults!$E$59:$E$67</c:f>
              <c:numCache>
                <c:formatCode>0%</c:formatCode>
                <c:ptCount val="9"/>
                <c:pt idx="0">
                  <c:v>1</c:v>
                </c:pt>
                <c:pt idx="1">
                  <c:v>0.86699507389162567</c:v>
                </c:pt>
                <c:pt idx="2">
                  <c:v>0.6732348111658456</c:v>
                </c:pt>
                <c:pt idx="3">
                  <c:v>0.4663382594417077</c:v>
                </c:pt>
                <c:pt idx="4">
                  <c:v>0.27750410509031198</c:v>
                </c:pt>
                <c:pt idx="5">
                  <c:v>0.19376026272577998</c:v>
                </c:pt>
                <c:pt idx="6">
                  <c:v>0.12151067323481117</c:v>
                </c:pt>
                <c:pt idx="7">
                  <c:v>8.2101806239737271E-2</c:v>
                </c:pt>
                <c:pt idx="8">
                  <c:v>0</c:v>
                </c:pt>
              </c:numCache>
            </c:numRef>
          </c:xVal>
          <c:yVal>
            <c:numRef>
              <c:f>defaults!$F$59:$F$67</c:f>
              <c:numCache>
                <c:formatCode>0%</c:formatCode>
                <c:ptCount val="9"/>
                <c:pt idx="0">
                  <c:v>1</c:v>
                </c:pt>
                <c:pt idx="1">
                  <c:v>0.96610169491525422</c:v>
                </c:pt>
                <c:pt idx="2">
                  <c:v>0.86440677966101698</c:v>
                </c:pt>
                <c:pt idx="3">
                  <c:v>0.77966101694915257</c:v>
                </c:pt>
                <c:pt idx="4">
                  <c:v>0.67796610169491522</c:v>
                </c:pt>
                <c:pt idx="5">
                  <c:v>0.59322033898305082</c:v>
                </c:pt>
                <c:pt idx="6">
                  <c:v>0.49152542372881358</c:v>
                </c:pt>
                <c:pt idx="7">
                  <c:v>0.40677966101694918</c:v>
                </c:pt>
                <c:pt idx="8">
                  <c:v>0</c:v>
                </c:pt>
              </c:numCache>
            </c:numRef>
          </c:yVal>
          <c:smooth val="1"/>
          <c:extLst>
            <c:ext xmlns:c16="http://schemas.microsoft.com/office/drawing/2014/chart" uri="{C3380CC4-5D6E-409C-BE32-E72D297353CC}">
              <c16:uniqueId val="{00000000-27D6-4CA7-AE43-E6667EDD0ABF}"/>
            </c:ext>
          </c:extLst>
        </c:ser>
        <c:ser>
          <c:idx val="1"/>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1-27D6-4CA7-AE43-E6667EDD0ABF}"/>
            </c:ext>
          </c:extLst>
        </c:ser>
        <c:ser>
          <c:idx val="2"/>
          <c:order val="2"/>
          <c:tx>
            <c:v>perfect no M&amp;A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defaults!$R$59:$R$61</c:f>
              <c:numCache>
                <c:formatCode>0%</c:formatCode>
                <c:ptCount val="3"/>
                <c:pt idx="0">
                  <c:v>1</c:v>
                </c:pt>
                <c:pt idx="1">
                  <c:v>9.688013136288999E-2</c:v>
                </c:pt>
                <c:pt idx="2">
                  <c:v>0</c:v>
                </c:pt>
              </c:numCache>
            </c:numRef>
          </c:xVal>
          <c:yVal>
            <c:numRef>
              <c:f>defaults!$S$59:$S$61</c:f>
              <c:numCache>
                <c:formatCode>0%</c:formatCode>
                <c:ptCount val="3"/>
                <c:pt idx="0">
                  <c:v>1</c:v>
                </c:pt>
                <c:pt idx="1">
                  <c:v>1</c:v>
                </c:pt>
                <c:pt idx="2">
                  <c:v>0</c:v>
                </c:pt>
              </c:numCache>
            </c:numRef>
          </c:yVal>
          <c:smooth val="0"/>
          <c:extLst>
            <c:ext xmlns:c16="http://schemas.microsoft.com/office/drawing/2014/chart" uri="{C3380CC4-5D6E-409C-BE32-E72D297353CC}">
              <c16:uniqueId val="{00000002-27D6-4CA7-AE43-E6667EDD0ABF}"/>
            </c:ext>
          </c:extLst>
        </c:ser>
        <c:dLbls>
          <c:showLegendKey val="0"/>
          <c:showVal val="0"/>
          <c:showCatName val="0"/>
          <c:showSerName val="0"/>
          <c:showPercent val="0"/>
          <c:showBubbleSize val="0"/>
        </c:dLbls>
        <c:axId val="60520064"/>
        <c:axId val="60520640"/>
      </c:scatterChart>
      <c:valAx>
        <c:axId val="6052006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0520640"/>
        <c:crosses val="autoZero"/>
        <c:crossBetween val="midCat"/>
      </c:valAx>
      <c:valAx>
        <c:axId val="605206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0520064"/>
        <c:crosses val="autoZero"/>
        <c:crossBetween val="midCat"/>
      </c:valAx>
      <c:spPr>
        <a:noFill/>
        <a:ln>
          <a:noFill/>
        </a:ln>
        <a:effectLst/>
      </c:spPr>
    </c:plotArea>
    <c:legend>
      <c:legendPos val="r"/>
      <c:layout>
        <c:manualLayout>
          <c:xMode val="edge"/>
          <c:yMode val="edge"/>
          <c:x val="0.84256276686969245"/>
          <c:y val="0.33922730729214723"/>
          <c:w val="0.15743723313030758"/>
          <c:h val="0.453324403350970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CAP Curve 2012-2017</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9.0018324170572303E-2"/>
          <c:y val="0.17858495526874202"/>
          <c:w val="0.75539634558586966"/>
          <c:h val="0.70971750894075425"/>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defaults!$E$73:$E$81</c:f>
              <c:numCache>
                <c:formatCode>0%</c:formatCode>
                <c:ptCount val="9"/>
                <c:pt idx="0">
                  <c:v>1</c:v>
                </c:pt>
                <c:pt idx="1">
                  <c:v>0.91875923190546527</c:v>
                </c:pt>
                <c:pt idx="2">
                  <c:v>0.7917282127031019</c:v>
                </c:pt>
                <c:pt idx="3">
                  <c:v>0.62333825701624812</c:v>
                </c:pt>
                <c:pt idx="4">
                  <c:v>0.39734121122599703</c:v>
                </c:pt>
                <c:pt idx="5">
                  <c:v>0.2776957163958641</c:v>
                </c:pt>
                <c:pt idx="6">
                  <c:v>0.17429837518463812</c:v>
                </c:pt>
                <c:pt idx="7">
                  <c:v>7.3855243722304287E-2</c:v>
                </c:pt>
                <c:pt idx="8">
                  <c:v>0</c:v>
                </c:pt>
              </c:numCache>
            </c:numRef>
          </c:xVal>
          <c:yVal>
            <c:numRef>
              <c:f>defaults!$F$73:$F$81</c:f>
              <c:numCache>
                <c:formatCode>0%</c:formatCode>
                <c:ptCount val="9"/>
                <c:pt idx="0">
                  <c:v>1</c:v>
                </c:pt>
                <c:pt idx="1">
                  <c:v>0.99502487562189057</c:v>
                </c:pt>
                <c:pt idx="2">
                  <c:v>0.96019900497512434</c:v>
                </c:pt>
                <c:pt idx="3">
                  <c:v>0.91542288557213936</c:v>
                </c:pt>
                <c:pt idx="4">
                  <c:v>0.76616915422885568</c:v>
                </c:pt>
                <c:pt idx="5">
                  <c:v>0.59203980099502485</c:v>
                </c:pt>
                <c:pt idx="6">
                  <c:v>0.4228855721393035</c:v>
                </c:pt>
                <c:pt idx="7">
                  <c:v>0.19900497512437812</c:v>
                </c:pt>
                <c:pt idx="8">
                  <c:v>0</c:v>
                </c:pt>
              </c:numCache>
            </c:numRef>
          </c:yVal>
          <c:smooth val="1"/>
          <c:extLst>
            <c:ext xmlns:c16="http://schemas.microsoft.com/office/drawing/2014/chart" uri="{C3380CC4-5D6E-409C-BE32-E72D297353CC}">
              <c16:uniqueId val="{00000000-EDD3-45C9-A98F-4A2DA6634C9D}"/>
            </c:ext>
          </c:extLst>
        </c:ser>
        <c:ser>
          <c:idx val="1"/>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1-EDD3-45C9-A98F-4A2DA6634C9D}"/>
            </c:ext>
          </c:extLst>
        </c:ser>
        <c:ser>
          <c:idx val="2"/>
          <c:order val="2"/>
          <c:tx>
            <c:v>perfect no M&amp;A</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defaults!$R$73:$R$75</c:f>
              <c:numCache>
                <c:formatCode>0%</c:formatCode>
                <c:ptCount val="3"/>
                <c:pt idx="0">
                  <c:v>1</c:v>
                </c:pt>
                <c:pt idx="1">
                  <c:v>0.29689807976366323</c:v>
                </c:pt>
                <c:pt idx="2">
                  <c:v>0</c:v>
                </c:pt>
              </c:numCache>
            </c:numRef>
          </c:xVal>
          <c:yVal>
            <c:numRef>
              <c:f>defaults!$S$73:$S$75</c:f>
              <c:numCache>
                <c:formatCode>0%</c:formatCode>
                <c:ptCount val="3"/>
                <c:pt idx="0">
                  <c:v>1</c:v>
                </c:pt>
                <c:pt idx="1">
                  <c:v>1</c:v>
                </c:pt>
                <c:pt idx="2">
                  <c:v>0</c:v>
                </c:pt>
              </c:numCache>
            </c:numRef>
          </c:yVal>
          <c:smooth val="0"/>
          <c:extLst>
            <c:ext xmlns:c16="http://schemas.microsoft.com/office/drawing/2014/chart" uri="{C3380CC4-5D6E-409C-BE32-E72D297353CC}">
              <c16:uniqueId val="{00000002-EDD3-45C9-A98F-4A2DA6634C9D}"/>
            </c:ext>
          </c:extLst>
        </c:ser>
        <c:dLbls>
          <c:showLegendKey val="0"/>
          <c:showVal val="0"/>
          <c:showCatName val="0"/>
          <c:showSerName val="0"/>
          <c:showPercent val="0"/>
          <c:showBubbleSize val="0"/>
        </c:dLbls>
        <c:axId val="61096512"/>
        <c:axId val="61097088"/>
      </c:scatterChart>
      <c:valAx>
        <c:axId val="6109651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1097088"/>
        <c:crosses val="autoZero"/>
        <c:crossBetween val="midCat"/>
      </c:valAx>
      <c:valAx>
        <c:axId val="610970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1096512"/>
        <c:crosses val="autoZero"/>
        <c:crossBetween val="midCat"/>
      </c:valAx>
      <c:spPr>
        <a:noFill/>
        <a:ln>
          <a:noFill/>
        </a:ln>
        <a:effectLst/>
      </c:spPr>
    </c:plotArea>
    <c:legend>
      <c:legendPos val="r"/>
      <c:layout>
        <c:manualLayout>
          <c:xMode val="edge"/>
          <c:yMode val="edge"/>
          <c:x val="0.8481372453819096"/>
          <c:y val="0.33018936238858887"/>
          <c:w val="0.14671357957066827"/>
          <c:h val="0.4604273288138909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 Curve 2013-2014</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8.9777283917968867E-2"/>
          <c:y val="0.20208536268065219"/>
          <c:w val="0.74321284784919261"/>
          <c:h val="0.67121111447991721"/>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defaults!$G$17:$G$25</c:f>
              <c:numCache>
                <c:formatCode>0%</c:formatCode>
                <c:ptCount val="9"/>
                <c:pt idx="0">
                  <c:v>1</c:v>
                </c:pt>
                <c:pt idx="1">
                  <c:v>0.905829596412556</c:v>
                </c:pt>
                <c:pt idx="2">
                  <c:v>0.75336322869955152</c:v>
                </c:pt>
                <c:pt idx="3">
                  <c:v>0.5605381165919282</c:v>
                </c:pt>
                <c:pt idx="4">
                  <c:v>0.35426008968609868</c:v>
                </c:pt>
                <c:pt idx="5">
                  <c:v>0.24364723467862481</c:v>
                </c:pt>
                <c:pt idx="6">
                  <c:v>0.14200298953662183</c:v>
                </c:pt>
                <c:pt idx="7">
                  <c:v>7.4738415545590436E-2</c:v>
                </c:pt>
                <c:pt idx="8">
                  <c:v>0</c:v>
                </c:pt>
              </c:numCache>
            </c:numRef>
          </c:xVal>
          <c:yVal>
            <c:numRef>
              <c:f>defaults!$F$17:$F$25</c:f>
              <c:numCache>
                <c:formatCode>0%</c:formatCode>
                <c:ptCount val="9"/>
                <c:pt idx="0">
                  <c:v>1</c:v>
                </c:pt>
                <c:pt idx="1">
                  <c:v>1</c:v>
                </c:pt>
                <c:pt idx="2">
                  <c:v>1</c:v>
                </c:pt>
                <c:pt idx="3">
                  <c:v>1</c:v>
                </c:pt>
                <c:pt idx="4">
                  <c:v>0.88461538461538458</c:v>
                </c:pt>
                <c:pt idx="5">
                  <c:v>0.80769230769230771</c:v>
                </c:pt>
                <c:pt idx="6">
                  <c:v>0.76923076923076927</c:v>
                </c:pt>
                <c:pt idx="7">
                  <c:v>0.46153846153846156</c:v>
                </c:pt>
                <c:pt idx="8">
                  <c:v>0</c:v>
                </c:pt>
              </c:numCache>
            </c:numRef>
          </c:yVal>
          <c:smooth val="1"/>
          <c:extLst>
            <c:ext xmlns:c16="http://schemas.microsoft.com/office/drawing/2014/chart" uri="{C3380CC4-5D6E-409C-BE32-E72D297353CC}">
              <c16:uniqueId val="{00000000-95E4-48D4-9DAE-EDB9B1E066EF}"/>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2-95E4-48D4-9DAE-EDB9B1E066EF}"/>
            </c:ext>
          </c:extLst>
        </c:ser>
        <c:ser>
          <c:idx val="1"/>
          <c:order val="2"/>
          <c:tx>
            <c:v>perfect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defaults!$T$17:$T$19</c:f>
              <c:numCache>
                <c:formatCode>0%</c:formatCode>
                <c:ptCount val="3"/>
                <c:pt idx="0">
                  <c:v>1</c:v>
                </c:pt>
                <c:pt idx="1">
                  <c:v>0</c:v>
                </c:pt>
                <c:pt idx="2">
                  <c:v>0</c:v>
                </c:pt>
              </c:numCache>
            </c:numRef>
          </c:xVal>
          <c:yVal>
            <c:numRef>
              <c:f>defaults!$S$17:$S$19</c:f>
              <c:numCache>
                <c:formatCode>0%</c:formatCode>
                <c:ptCount val="3"/>
                <c:pt idx="0">
                  <c:v>1</c:v>
                </c:pt>
                <c:pt idx="1">
                  <c:v>1</c:v>
                </c:pt>
                <c:pt idx="2">
                  <c:v>0</c:v>
                </c:pt>
              </c:numCache>
            </c:numRef>
          </c:yVal>
          <c:smooth val="0"/>
          <c:extLst>
            <c:ext xmlns:c16="http://schemas.microsoft.com/office/drawing/2014/chart" uri="{C3380CC4-5D6E-409C-BE32-E72D297353CC}">
              <c16:uniqueId val="{00000001-95E4-48D4-9DAE-EDB9B1E066EF}"/>
            </c:ext>
          </c:extLst>
        </c:ser>
        <c:dLbls>
          <c:showLegendKey val="0"/>
          <c:showVal val="0"/>
          <c:showCatName val="0"/>
          <c:showSerName val="0"/>
          <c:showPercent val="0"/>
          <c:showBubbleSize val="0"/>
        </c:dLbls>
        <c:axId val="61099392"/>
        <c:axId val="61099968"/>
      </c:scatterChart>
      <c:valAx>
        <c:axId val="6109939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1099968"/>
        <c:crosses val="autoZero"/>
        <c:crossBetween val="midCat"/>
      </c:valAx>
      <c:valAx>
        <c:axId val="610999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1099392"/>
        <c:crosses val="autoZero"/>
        <c:crossBetween val="midCat"/>
      </c:valAx>
      <c:spPr>
        <a:noFill/>
        <a:ln>
          <a:noFill/>
        </a:ln>
        <a:effectLst/>
      </c:spPr>
    </c:plotArea>
    <c:legend>
      <c:legendPos val="r"/>
      <c:layout>
        <c:manualLayout>
          <c:xMode val="edge"/>
          <c:yMode val="edge"/>
          <c:x val="0.83057003000157892"/>
          <c:y val="0.34536255163412183"/>
          <c:w val="0.15402380838293328"/>
          <c:h val="0.456742163762684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 Curve</a:t>
            </a:r>
            <a:r>
              <a:rPr lang="en-US" baseline="0"/>
              <a:t> 2014-2015</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9.0538115028436075E-2"/>
          <c:y val="0.19901952748373555"/>
          <c:w val="0.75006162696408563"/>
          <c:h val="0.67650195325538343"/>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defaults!$G$31:$G$39</c:f>
              <c:numCache>
                <c:formatCode>0%</c:formatCode>
                <c:ptCount val="9"/>
                <c:pt idx="0">
                  <c:v>1</c:v>
                </c:pt>
                <c:pt idx="1">
                  <c:v>0.88785046728971961</c:v>
                </c:pt>
                <c:pt idx="2">
                  <c:v>0.72274143302180682</c:v>
                </c:pt>
                <c:pt idx="3">
                  <c:v>0.51557632398753894</c:v>
                </c:pt>
                <c:pt idx="4">
                  <c:v>0.31931464174454827</c:v>
                </c:pt>
                <c:pt idx="5">
                  <c:v>0.21183800623052959</c:v>
                </c:pt>
                <c:pt idx="6">
                  <c:v>0.13084112149532709</c:v>
                </c:pt>
                <c:pt idx="7">
                  <c:v>6.8535825545171333E-2</c:v>
                </c:pt>
                <c:pt idx="8">
                  <c:v>0</c:v>
                </c:pt>
              </c:numCache>
            </c:numRef>
          </c:xVal>
          <c:yVal>
            <c:numRef>
              <c:f>defaults!$F$31:$F$39</c:f>
              <c:numCache>
                <c:formatCode>0%</c:formatCode>
                <c:ptCount val="9"/>
                <c:pt idx="0">
                  <c:v>1</c:v>
                </c:pt>
                <c:pt idx="1">
                  <c:v>1</c:v>
                </c:pt>
                <c:pt idx="2">
                  <c:v>0.97619047619047616</c:v>
                </c:pt>
                <c:pt idx="3">
                  <c:v>0.95238095238095233</c:v>
                </c:pt>
                <c:pt idx="4">
                  <c:v>0.9285714285714286</c:v>
                </c:pt>
                <c:pt idx="5">
                  <c:v>0.76190476190476186</c:v>
                </c:pt>
                <c:pt idx="6">
                  <c:v>0.7142857142857143</c:v>
                </c:pt>
                <c:pt idx="7">
                  <c:v>0.5714285714285714</c:v>
                </c:pt>
                <c:pt idx="8">
                  <c:v>0</c:v>
                </c:pt>
              </c:numCache>
            </c:numRef>
          </c:yVal>
          <c:smooth val="1"/>
          <c:extLst>
            <c:ext xmlns:c16="http://schemas.microsoft.com/office/drawing/2014/chart" uri="{C3380CC4-5D6E-409C-BE32-E72D297353CC}">
              <c16:uniqueId val="{00000000-D6F4-4F75-925F-40E2FE007C64}"/>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2-D6F4-4F75-925F-40E2FE007C64}"/>
            </c:ext>
          </c:extLst>
        </c:ser>
        <c:ser>
          <c:idx val="1"/>
          <c:order val="2"/>
          <c:tx>
            <c:v>perfect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defaults!$T$31:$T$33</c:f>
              <c:numCache>
                <c:formatCode>0%</c:formatCode>
                <c:ptCount val="3"/>
                <c:pt idx="0">
                  <c:v>1</c:v>
                </c:pt>
                <c:pt idx="1">
                  <c:v>0</c:v>
                </c:pt>
                <c:pt idx="2">
                  <c:v>0</c:v>
                </c:pt>
              </c:numCache>
            </c:numRef>
          </c:xVal>
          <c:yVal>
            <c:numRef>
              <c:f>defaults!$S$31:$S$33</c:f>
              <c:numCache>
                <c:formatCode>0%</c:formatCode>
                <c:ptCount val="3"/>
                <c:pt idx="0">
                  <c:v>1</c:v>
                </c:pt>
                <c:pt idx="1">
                  <c:v>1</c:v>
                </c:pt>
                <c:pt idx="2">
                  <c:v>0</c:v>
                </c:pt>
              </c:numCache>
            </c:numRef>
          </c:yVal>
          <c:smooth val="0"/>
          <c:extLst>
            <c:ext xmlns:c16="http://schemas.microsoft.com/office/drawing/2014/chart" uri="{C3380CC4-5D6E-409C-BE32-E72D297353CC}">
              <c16:uniqueId val="{00000001-D6F4-4F75-925F-40E2FE007C64}"/>
            </c:ext>
          </c:extLst>
        </c:ser>
        <c:dLbls>
          <c:showLegendKey val="0"/>
          <c:showVal val="0"/>
          <c:showCatName val="0"/>
          <c:showSerName val="0"/>
          <c:showPercent val="0"/>
          <c:showBubbleSize val="0"/>
        </c:dLbls>
        <c:axId val="61102272"/>
        <c:axId val="61102848"/>
      </c:scatterChart>
      <c:valAx>
        <c:axId val="611022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1102848"/>
        <c:crosses val="autoZero"/>
        <c:crossBetween val="midCat"/>
      </c:valAx>
      <c:valAx>
        <c:axId val="611028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1102272"/>
        <c:crosses val="autoZero"/>
        <c:crossBetween val="midCat"/>
      </c:valAx>
      <c:spPr>
        <a:noFill/>
        <a:ln>
          <a:noFill/>
        </a:ln>
        <a:effectLst/>
      </c:spPr>
    </c:plotArea>
    <c:legend>
      <c:legendPos val="r"/>
      <c:layout>
        <c:manualLayout>
          <c:xMode val="edge"/>
          <c:yMode val="edge"/>
          <c:x val="0.83815913071012826"/>
          <c:y val="0.37447873051497826"/>
          <c:w val="0.14630414583804413"/>
          <c:h val="0.385671395096707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 Curve 2015-2016</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9.079458681914794E-2"/>
          <c:y val="0.18411099120451926"/>
          <c:w val="0.75195040337132757"/>
          <c:h val="0.70073516507698141"/>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defaults!$G$45:$G$53</c:f>
              <c:numCache>
                <c:formatCode>0%</c:formatCode>
                <c:ptCount val="9"/>
                <c:pt idx="0">
                  <c:v>1</c:v>
                </c:pt>
                <c:pt idx="1">
                  <c:v>0.87458193979933108</c:v>
                </c:pt>
                <c:pt idx="2">
                  <c:v>0.67725752508361203</c:v>
                </c:pt>
                <c:pt idx="3">
                  <c:v>0.48327759197324416</c:v>
                </c:pt>
                <c:pt idx="4">
                  <c:v>0.28595317725752506</c:v>
                </c:pt>
                <c:pt idx="5">
                  <c:v>0.19063545150501673</c:v>
                </c:pt>
                <c:pt idx="6">
                  <c:v>0.11036789297658862</c:v>
                </c:pt>
                <c:pt idx="7">
                  <c:v>6.0200668896321072E-2</c:v>
                </c:pt>
                <c:pt idx="8">
                  <c:v>0</c:v>
                </c:pt>
              </c:numCache>
            </c:numRef>
          </c:xVal>
          <c:yVal>
            <c:numRef>
              <c:f>defaults!$F$45:$F$53</c:f>
              <c:numCache>
                <c:formatCode>0%</c:formatCode>
                <c:ptCount val="9"/>
                <c:pt idx="0">
                  <c:v>1</c:v>
                </c:pt>
                <c:pt idx="1">
                  <c:v>0.97826086956521741</c:v>
                </c:pt>
                <c:pt idx="2">
                  <c:v>0.95652173913043481</c:v>
                </c:pt>
                <c:pt idx="3">
                  <c:v>0.89130434782608692</c:v>
                </c:pt>
                <c:pt idx="4">
                  <c:v>0.76086956521739135</c:v>
                </c:pt>
                <c:pt idx="5">
                  <c:v>0.65217391304347827</c:v>
                </c:pt>
                <c:pt idx="6">
                  <c:v>0.60869565217391308</c:v>
                </c:pt>
                <c:pt idx="7">
                  <c:v>0.45652173913043476</c:v>
                </c:pt>
                <c:pt idx="8">
                  <c:v>0</c:v>
                </c:pt>
              </c:numCache>
            </c:numRef>
          </c:yVal>
          <c:smooth val="1"/>
          <c:extLst>
            <c:ext xmlns:c16="http://schemas.microsoft.com/office/drawing/2014/chart" uri="{C3380CC4-5D6E-409C-BE32-E72D297353CC}">
              <c16:uniqueId val="{00000000-65BE-4D64-8C70-D32161C0A855}"/>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2-65BE-4D64-8C70-D32161C0A855}"/>
            </c:ext>
          </c:extLst>
        </c:ser>
        <c:ser>
          <c:idx val="1"/>
          <c:order val="2"/>
          <c:tx>
            <c:v>perfect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defaults!$T$45:$T$47</c:f>
              <c:numCache>
                <c:formatCode>0%</c:formatCode>
                <c:ptCount val="3"/>
                <c:pt idx="0">
                  <c:v>1</c:v>
                </c:pt>
                <c:pt idx="1">
                  <c:v>0</c:v>
                </c:pt>
                <c:pt idx="2">
                  <c:v>0</c:v>
                </c:pt>
              </c:numCache>
            </c:numRef>
          </c:xVal>
          <c:yVal>
            <c:numRef>
              <c:f>defaults!$S$45:$S$47</c:f>
              <c:numCache>
                <c:formatCode>0%</c:formatCode>
                <c:ptCount val="3"/>
                <c:pt idx="0">
                  <c:v>1</c:v>
                </c:pt>
                <c:pt idx="1">
                  <c:v>1</c:v>
                </c:pt>
                <c:pt idx="2">
                  <c:v>0</c:v>
                </c:pt>
              </c:numCache>
            </c:numRef>
          </c:yVal>
          <c:smooth val="0"/>
          <c:extLst>
            <c:ext xmlns:c16="http://schemas.microsoft.com/office/drawing/2014/chart" uri="{C3380CC4-5D6E-409C-BE32-E72D297353CC}">
              <c16:uniqueId val="{00000001-65BE-4D64-8C70-D32161C0A855}"/>
            </c:ext>
          </c:extLst>
        </c:ser>
        <c:dLbls>
          <c:showLegendKey val="0"/>
          <c:showVal val="0"/>
          <c:showCatName val="0"/>
          <c:showSerName val="0"/>
          <c:showPercent val="0"/>
          <c:showBubbleSize val="0"/>
        </c:dLbls>
        <c:axId val="65111168"/>
        <c:axId val="65111744"/>
      </c:scatterChart>
      <c:valAx>
        <c:axId val="6511116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111744"/>
        <c:crosses val="autoZero"/>
        <c:crossBetween val="midCat"/>
      </c:valAx>
      <c:valAx>
        <c:axId val="651117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111168"/>
        <c:crosses val="autoZero"/>
        <c:crossBetween val="midCat"/>
      </c:valAx>
      <c:spPr>
        <a:noFill/>
        <a:ln>
          <a:noFill/>
        </a:ln>
        <a:effectLst/>
      </c:spPr>
    </c:plotArea>
    <c:legend>
      <c:legendPos val="r"/>
      <c:layout>
        <c:manualLayout>
          <c:xMode val="edge"/>
          <c:yMode val="edge"/>
          <c:x val="0.84549104363321481"/>
          <c:y val="0.36899001865565906"/>
          <c:w val="0.15450895636678522"/>
          <c:h val="0.391528071627099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a:t>
            </a:r>
            <a:r>
              <a:rPr lang="en-US" baseline="0"/>
              <a:t> Curve 2016-2017</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9.079458681914794E-2"/>
          <c:y val="0.19558491783484425"/>
          <c:w val="0.75454719255396263"/>
          <c:h val="0.68208476981009236"/>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defaults!$G$59:$G$67</c:f>
              <c:numCache>
                <c:formatCode>0%</c:formatCode>
                <c:ptCount val="9"/>
                <c:pt idx="0">
                  <c:v>1</c:v>
                </c:pt>
                <c:pt idx="1">
                  <c:v>0.85636363636363633</c:v>
                </c:pt>
                <c:pt idx="2">
                  <c:v>0.65272727272727271</c:v>
                </c:pt>
                <c:pt idx="3">
                  <c:v>0.43272727272727274</c:v>
                </c:pt>
                <c:pt idx="4">
                  <c:v>0.23454545454545456</c:v>
                </c:pt>
                <c:pt idx="5">
                  <c:v>0.15090909090909091</c:v>
                </c:pt>
                <c:pt idx="6">
                  <c:v>8.1818181818181818E-2</c:v>
                </c:pt>
                <c:pt idx="7">
                  <c:v>4.7272727272727272E-2</c:v>
                </c:pt>
                <c:pt idx="8">
                  <c:v>0</c:v>
                </c:pt>
              </c:numCache>
            </c:numRef>
          </c:xVal>
          <c:yVal>
            <c:numRef>
              <c:f>defaults!$F$59:$F$67</c:f>
              <c:numCache>
                <c:formatCode>0%</c:formatCode>
                <c:ptCount val="9"/>
                <c:pt idx="0">
                  <c:v>1</c:v>
                </c:pt>
                <c:pt idx="1">
                  <c:v>0.96610169491525422</c:v>
                </c:pt>
                <c:pt idx="2">
                  <c:v>0.86440677966101698</c:v>
                </c:pt>
                <c:pt idx="3">
                  <c:v>0.77966101694915257</c:v>
                </c:pt>
                <c:pt idx="4">
                  <c:v>0.67796610169491522</c:v>
                </c:pt>
                <c:pt idx="5">
                  <c:v>0.59322033898305082</c:v>
                </c:pt>
                <c:pt idx="6">
                  <c:v>0.49152542372881358</c:v>
                </c:pt>
                <c:pt idx="7">
                  <c:v>0.40677966101694918</c:v>
                </c:pt>
                <c:pt idx="8">
                  <c:v>0</c:v>
                </c:pt>
              </c:numCache>
            </c:numRef>
          </c:yVal>
          <c:smooth val="1"/>
          <c:extLst>
            <c:ext xmlns:c16="http://schemas.microsoft.com/office/drawing/2014/chart" uri="{C3380CC4-5D6E-409C-BE32-E72D297353CC}">
              <c16:uniqueId val="{00000000-6303-4438-8C46-581C36F3D70D}"/>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2-6303-4438-8C46-581C36F3D70D}"/>
            </c:ext>
          </c:extLst>
        </c:ser>
        <c:ser>
          <c:idx val="1"/>
          <c:order val="2"/>
          <c:tx>
            <c:v>perfect </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defaults!$T$59:$T$61</c:f>
              <c:numCache>
                <c:formatCode>0%</c:formatCode>
                <c:ptCount val="3"/>
                <c:pt idx="0">
                  <c:v>1</c:v>
                </c:pt>
                <c:pt idx="1">
                  <c:v>0</c:v>
                </c:pt>
                <c:pt idx="2">
                  <c:v>0</c:v>
                </c:pt>
              </c:numCache>
            </c:numRef>
          </c:xVal>
          <c:yVal>
            <c:numRef>
              <c:f>defaults!$S$59:$S$61</c:f>
              <c:numCache>
                <c:formatCode>0%</c:formatCode>
                <c:ptCount val="3"/>
                <c:pt idx="0">
                  <c:v>1</c:v>
                </c:pt>
                <c:pt idx="1">
                  <c:v>1</c:v>
                </c:pt>
                <c:pt idx="2">
                  <c:v>0</c:v>
                </c:pt>
              </c:numCache>
            </c:numRef>
          </c:yVal>
          <c:smooth val="0"/>
          <c:extLst>
            <c:ext xmlns:c16="http://schemas.microsoft.com/office/drawing/2014/chart" uri="{C3380CC4-5D6E-409C-BE32-E72D297353CC}">
              <c16:uniqueId val="{00000001-6303-4438-8C46-581C36F3D70D}"/>
            </c:ext>
          </c:extLst>
        </c:ser>
        <c:dLbls>
          <c:showLegendKey val="0"/>
          <c:showVal val="0"/>
          <c:showCatName val="0"/>
          <c:showSerName val="0"/>
          <c:showPercent val="0"/>
          <c:showBubbleSize val="0"/>
        </c:dLbls>
        <c:axId val="65114048"/>
        <c:axId val="65114624"/>
      </c:scatterChart>
      <c:valAx>
        <c:axId val="651140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114624"/>
        <c:crosses val="autoZero"/>
        <c:crossBetween val="midCat"/>
      </c:valAx>
      <c:valAx>
        <c:axId val="651146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114048"/>
        <c:crosses val="autoZero"/>
        <c:crossBetween val="midCat"/>
      </c:valAx>
      <c:spPr>
        <a:noFill/>
        <a:ln>
          <a:noFill/>
        </a:ln>
        <a:effectLst/>
      </c:spPr>
    </c:plotArea>
    <c:legend>
      <c:legendPos val="r"/>
      <c:layout>
        <c:manualLayout>
          <c:xMode val="edge"/>
          <c:yMode val="edge"/>
          <c:x val="0.85068462199848482"/>
          <c:y val="0.38719164451139587"/>
          <c:w val="0.14671858881888009"/>
          <c:h val="0.3895621166252349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 Curve 2012-2017</a:t>
            </a:r>
            <a:endParaRPr lang="ru-R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9.1311933136826937E-2"/>
          <c:y val="0.18427744407435837"/>
          <c:w val="0.75576019145596107"/>
          <c:h val="0.70046460279121592"/>
        </c:manualLayout>
      </c:layout>
      <c:scatterChart>
        <c:scatterStyle val="smoothMarker"/>
        <c:varyColors val="0"/>
        <c:ser>
          <c:idx val="0"/>
          <c:order val="0"/>
          <c:tx>
            <c:v>no M&amp;A</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defaults!$G$73:$G$81</c:f>
              <c:numCache>
                <c:formatCode>0%</c:formatCode>
                <c:ptCount val="9"/>
                <c:pt idx="0">
                  <c:v>1</c:v>
                </c:pt>
                <c:pt idx="1">
                  <c:v>0.88655462184873945</c:v>
                </c:pt>
                <c:pt idx="2">
                  <c:v>0.72058823529411764</c:v>
                </c:pt>
                <c:pt idx="3">
                  <c:v>0.5</c:v>
                </c:pt>
                <c:pt idx="4">
                  <c:v>0.24159663865546219</c:v>
                </c:pt>
                <c:pt idx="5">
                  <c:v>0.14495798319327732</c:v>
                </c:pt>
                <c:pt idx="6">
                  <c:v>6.9327731092436978E-2</c:v>
                </c:pt>
                <c:pt idx="7">
                  <c:v>2.100840336134454E-2</c:v>
                </c:pt>
                <c:pt idx="8">
                  <c:v>0</c:v>
                </c:pt>
              </c:numCache>
            </c:numRef>
          </c:xVal>
          <c:yVal>
            <c:numRef>
              <c:f>defaults!$F$73:$F$81</c:f>
              <c:numCache>
                <c:formatCode>0%</c:formatCode>
                <c:ptCount val="9"/>
                <c:pt idx="0">
                  <c:v>1</c:v>
                </c:pt>
                <c:pt idx="1">
                  <c:v>0.99502487562189057</c:v>
                </c:pt>
                <c:pt idx="2">
                  <c:v>0.96019900497512434</c:v>
                </c:pt>
                <c:pt idx="3">
                  <c:v>0.91542288557213936</c:v>
                </c:pt>
                <c:pt idx="4">
                  <c:v>0.76616915422885568</c:v>
                </c:pt>
                <c:pt idx="5">
                  <c:v>0.59203980099502485</c:v>
                </c:pt>
                <c:pt idx="6">
                  <c:v>0.4228855721393035</c:v>
                </c:pt>
                <c:pt idx="7">
                  <c:v>0.19900497512437812</c:v>
                </c:pt>
                <c:pt idx="8">
                  <c:v>0</c:v>
                </c:pt>
              </c:numCache>
            </c:numRef>
          </c:yVal>
          <c:smooth val="1"/>
          <c:extLst>
            <c:ext xmlns:c16="http://schemas.microsoft.com/office/drawing/2014/chart" uri="{C3380CC4-5D6E-409C-BE32-E72D297353CC}">
              <c16:uniqueId val="{00000000-D95F-46D1-B299-01E7DCDDD0F5}"/>
            </c:ext>
          </c:extLst>
        </c:ser>
        <c:ser>
          <c:idx val="2"/>
          <c:order val="1"/>
          <c:tx>
            <c:v>random</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defaults!$W$3:$W$4</c:f>
              <c:numCache>
                <c:formatCode>0%</c:formatCode>
                <c:ptCount val="2"/>
                <c:pt idx="0">
                  <c:v>1</c:v>
                </c:pt>
                <c:pt idx="1">
                  <c:v>0</c:v>
                </c:pt>
              </c:numCache>
            </c:numRef>
          </c:xVal>
          <c:yVal>
            <c:numRef>
              <c:f>defaults!$X$3:$X$4</c:f>
              <c:numCache>
                <c:formatCode>0%</c:formatCode>
                <c:ptCount val="2"/>
                <c:pt idx="0">
                  <c:v>1</c:v>
                </c:pt>
                <c:pt idx="1">
                  <c:v>0</c:v>
                </c:pt>
              </c:numCache>
            </c:numRef>
          </c:yVal>
          <c:smooth val="1"/>
          <c:extLst>
            <c:ext xmlns:c16="http://schemas.microsoft.com/office/drawing/2014/chart" uri="{C3380CC4-5D6E-409C-BE32-E72D297353CC}">
              <c16:uniqueId val="{00000002-D95F-46D1-B299-01E7DCDDD0F5}"/>
            </c:ext>
          </c:extLst>
        </c:ser>
        <c:ser>
          <c:idx val="1"/>
          <c:order val="2"/>
          <c:tx>
            <c:v>perfect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defaults!$T$73:$T$75</c:f>
              <c:numCache>
                <c:formatCode>0%</c:formatCode>
                <c:ptCount val="3"/>
                <c:pt idx="0">
                  <c:v>1</c:v>
                </c:pt>
                <c:pt idx="1">
                  <c:v>0</c:v>
                </c:pt>
                <c:pt idx="2">
                  <c:v>0</c:v>
                </c:pt>
              </c:numCache>
            </c:numRef>
          </c:xVal>
          <c:yVal>
            <c:numRef>
              <c:f>defaults!$S$79:$S$81</c:f>
              <c:numCache>
                <c:formatCode>0%</c:formatCode>
                <c:ptCount val="3"/>
                <c:pt idx="0">
                  <c:v>1</c:v>
                </c:pt>
                <c:pt idx="1">
                  <c:v>1</c:v>
                </c:pt>
                <c:pt idx="2">
                  <c:v>0</c:v>
                </c:pt>
              </c:numCache>
            </c:numRef>
          </c:yVal>
          <c:smooth val="0"/>
          <c:extLst>
            <c:ext xmlns:c16="http://schemas.microsoft.com/office/drawing/2014/chart" uri="{C3380CC4-5D6E-409C-BE32-E72D297353CC}">
              <c16:uniqueId val="{00000001-D95F-46D1-B299-01E7DCDDD0F5}"/>
            </c:ext>
          </c:extLst>
        </c:ser>
        <c:dLbls>
          <c:showLegendKey val="0"/>
          <c:showVal val="0"/>
          <c:showCatName val="0"/>
          <c:showSerName val="0"/>
          <c:showPercent val="0"/>
          <c:showBubbleSize val="0"/>
        </c:dLbls>
        <c:axId val="65116928"/>
        <c:axId val="65117504"/>
      </c:scatterChart>
      <c:valAx>
        <c:axId val="6511692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117504"/>
        <c:crosses val="autoZero"/>
        <c:crossBetween val="midCat"/>
      </c:valAx>
      <c:valAx>
        <c:axId val="651175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65116928"/>
        <c:crosses val="autoZero"/>
        <c:crossBetween val="midCat"/>
      </c:valAx>
      <c:spPr>
        <a:noFill/>
        <a:ln>
          <a:noFill/>
        </a:ln>
        <a:effectLst/>
      </c:spPr>
    </c:plotArea>
    <c:legend>
      <c:legendPos val="r"/>
      <c:layout>
        <c:manualLayout>
          <c:xMode val="edge"/>
          <c:yMode val="edge"/>
          <c:x val="0.84722223935861096"/>
          <c:y val="0.3837765368548629"/>
          <c:w val="0.15016617498939944"/>
          <c:h val="0.4018188205598862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PD_est!$E$3</c:f>
              <c:strCache>
                <c:ptCount val="1"/>
                <c:pt idx="0">
                  <c:v>MLE</c:v>
                </c:pt>
              </c:strCache>
            </c:strRef>
          </c:tx>
          <c:spPr>
            <a:solidFill>
              <a:schemeClr val="accent1"/>
            </a:solidFill>
            <a:ln>
              <a:noFill/>
            </a:ln>
            <a:effectLst/>
          </c:spPr>
          <c:invertIfNegative val="0"/>
          <c:cat>
            <c:strRef>
              <c:f>PD_est!$A$4:$A$11</c:f>
              <c:strCache>
                <c:ptCount val="8"/>
                <c:pt idx="0">
                  <c:v>I1</c:v>
                </c:pt>
                <c:pt idx="1">
                  <c:v>I2</c:v>
                </c:pt>
                <c:pt idx="2">
                  <c:v>I3</c:v>
                </c:pt>
                <c:pt idx="3">
                  <c:v>I4</c:v>
                </c:pt>
                <c:pt idx="4">
                  <c:v>I5</c:v>
                </c:pt>
                <c:pt idx="5">
                  <c:v>I6</c:v>
                </c:pt>
                <c:pt idx="6">
                  <c:v>I7</c:v>
                </c:pt>
                <c:pt idx="7">
                  <c:v>I8</c:v>
                </c:pt>
              </c:strCache>
            </c:strRef>
          </c:cat>
          <c:val>
            <c:numRef>
              <c:f>PD_est!$E$4:$E$11</c:f>
              <c:numCache>
                <c:formatCode>0.00%</c:formatCode>
                <c:ptCount val="8"/>
                <c:pt idx="0">
                  <c:v>9.9999999999997294E-5</c:v>
                </c:pt>
                <c:pt idx="1">
                  <c:v>9.9999999999997294E-5</c:v>
                </c:pt>
                <c:pt idx="2">
                  <c:v>1.6E-2</c:v>
                </c:pt>
                <c:pt idx="3">
                  <c:v>2.4390243902439025E-2</c:v>
                </c:pt>
                <c:pt idx="4">
                  <c:v>1.1764705882352941E-2</c:v>
                </c:pt>
                <c:pt idx="5">
                  <c:v>5.128205128205128E-2</c:v>
                </c:pt>
                <c:pt idx="6">
                  <c:v>0.11594202898550725</c:v>
                </c:pt>
                <c:pt idx="7">
                  <c:v>0.26</c:v>
                </c:pt>
              </c:numCache>
            </c:numRef>
          </c:val>
          <c:extLst>
            <c:ext xmlns:c16="http://schemas.microsoft.com/office/drawing/2014/chart" uri="{C3380CC4-5D6E-409C-BE32-E72D297353CC}">
              <c16:uniqueId val="{00000000-E937-4799-B7F4-3742C2806354}"/>
            </c:ext>
          </c:extLst>
        </c:ser>
        <c:ser>
          <c:idx val="1"/>
          <c:order val="1"/>
          <c:tx>
            <c:strRef>
              <c:f>PD_est!$H$3</c:f>
              <c:strCache>
                <c:ptCount val="1"/>
                <c:pt idx="0">
                  <c:v>MLE_exp</c:v>
                </c:pt>
              </c:strCache>
            </c:strRef>
          </c:tx>
          <c:spPr>
            <a:solidFill>
              <a:schemeClr val="accent2"/>
            </a:solidFill>
            <a:ln>
              <a:noFill/>
            </a:ln>
            <a:effectLst/>
          </c:spPr>
          <c:invertIfNegative val="0"/>
          <c:cat>
            <c:strRef>
              <c:f>PD_est!$A$4:$A$11</c:f>
              <c:strCache>
                <c:ptCount val="8"/>
                <c:pt idx="0">
                  <c:v>I1</c:v>
                </c:pt>
                <c:pt idx="1">
                  <c:v>I2</c:v>
                </c:pt>
                <c:pt idx="2">
                  <c:v>I3</c:v>
                </c:pt>
                <c:pt idx="3">
                  <c:v>I4</c:v>
                </c:pt>
                <c:pt idx="4">
                  <c:v>I5</c:v>
                </c:pt>
                <c:pt idx="5">
                  <c:v>I6</c:v>
                </c:pt>
                <c:pt idx="6">
                  <c:v>I7</c:v>
                </c:pt>
                <c:pt idx="7">
                  <c:v>I8</c:v>
                </c:pt>
              </c:strCache>
            </c:strRef>
          </c:cat>
          <c:val>
            <c:numRef>
              <c:f>PD_est!$H$4:$H$11</c:f>
              <c:numCache>
                <c:formatCode>0.0000%</c:formatCode>
                <c:ptCount val="8"/>
                <c:pt idx="0">
                  <c:v>2.0826481909375135E-3</c:v>
                </c:pt>
                <c:pt idx="1">
                  <c:v>4.1064931458146539E-3</c:v>
                </c:pt>
                <c:pt idx="2">
                  <c:v>8.0970401194028103E-3</c:v>
                </c:pt>
                <c:pt idx="3">
                  <c:v>1.5965461615841149E-2</c:v>
                </c:pt>
                <c:pt idx="4">
                  <c:v>3.1480140995731785E-2</c:v>
                </c:pt>
                <c:pt idx="5">
                  <c:v>6.2071445283352726E-2</c:v>
                </c:pt>
                <c:pt idx="6">
                  <c:v>0.1223903133117047</c:v>
                </c:pt>
                <c:pt idx="7">
                  <c:v>0.24132495584978178</c:v>
                </c:pt>
              </c:numCache>
            </c:numRef>
          </c:val>
          <c:extLst>
            <c:ext xmlns:c16="http://schemas.microsoft.com/office/drawing/2014/chart" uri="{C3380CC4-5D6E-409C-BE32-E72D297353CC}">
              <c16:uniqueId val="{00000001-E937-4799-B7F4-3742C2806354}"/>
            </c:ext>
          </c:extLst>
        </c:ser>
        <c:ser>
          <c:idx val="2"/>
          <c:order val="2"/>
          <c:tx>
            <c:strRef>
              <c:f>PD_est!$I$3</c:f>
              <c:strCache>
                <c:ptCount val="1"/>
                <c:pt idx="0">
                  <c:v>MLE_logit</c:v>
                </c:pt>
              </c:strCache>
            </c:strRef>
          </c:tx>
          <c:spPr>
            <a:solidFill>
              <a:schemeClr val="accent3"/>
            </a:solidFill>
            <a:ln>
              <a:noFill/>
            </a:ln>
            <a:effectLst/>
          </c:spPr>
          <c:invertIfNegative val="0"/>
          <c:cat>
            <c:strRef>
              <c:f>PD_est!$A$4:$A$11</c:f>
              <c:strCache>
                <c:ptCount val="8"/>
                <c:pt idx="0">
                  <c:v>I1</c:v>
                </c:pt>
                <c:pt idx="1">
                  <c:v>I2</c:v>
                </c:pt>
                <c:pt idx="2">
                  <c:v>I3</c:v>
                </c:pt>
                <c:pt idx="3">
                  <c:v>I4</c:v>
                </c:pt>
                <c:pt idx="4">
                  <c:v>I5</c:v>
                </c:pt>
                <c:pt idx="5">
                  <c:v>I6</c:v>
                </c:pt>
                <c:pt idx="6">
                  <c:v>I7</c:v>
                </c:pt>
                <c:pt idx="7">
                  <c:v>I8</c:v>
                </c:pt>
              </c:strCache>
            </c:strRef>
          </c:cat>
          <c:val>
            <c:numRef>
              <c:f>PD_est!$I$4:$I$11</c:f>
              <c:numCache>
                <c:formatCode>0.0000%</c:formatCode>
                <c:ptCount val="8"/>
                <c:pt idx="0">
                  <c:v>1.7942965666673536E-3</c:v>
                </c:pt>
                <c:pt idx="1">
                  <c:v>3.7182358106855359E-3</c:v>
                </c:pt>
                <c:pt idx="2">
                  <c:v>7.6892329944422402E-3</c:v>
                </c:pt>
                <c:pt idx="3">
                  <c:v>1.5833770463281327E-2</c:v>
                </c:pt>
                <c:pt idx="4">
                  <c:v>3.2324095575697966E-2</c:v>
                </c:pt>
                <c:pt idx="5">
                  <c:v>6.4856747957274016E-2</c:v>
                </c:pt>
                <c:pt idx="6">
                  <c:v>0.12587288471984992</c:v>
                </c:pt>
                <c:pt idx="7">
                  <c:v>0.23016358461775258</c:v>
                </c:pt>
              </c:numCache>
            </c:numRef>
          </c:val>
          <c:extLst>
            <c:ext xmlns:c16="http://schemas.microsoft.com/office/drawing/2014/chart" uri="{C3380CC4-5D6E-409C-BE32-E72D297353CC}">
              <c16:uniqueId val="{00000002-E937-4799-B7F4-3742C2806354}"/>
            </c:ext>
          </c:extLst>
        </c:ser>
        <c:dLbls>
          <c:showLegendKey val="0"/>
          <c:showVal val="0"/>
          <c:showCatName val="0"/>
          <c:showSerName val="0"/>
          <c:showPercent val="0"/>
          <c:showBubbleSize val="0"/>
        </c:dLbls>
        <c:gapWidth val="219"/>
        <c:overlap val="-27"/>
        <c:axId val="61216256"/>
        <c:axId val="60974784"/>
      </c:barChart>
      <c:catAx>
        <c:axId val="61216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60974784"/>
        <c:crosses val="autoZero"/>
        <c:auto val="1"/>
        <c:lblAlgn val="ctr"/>
        <c:lblOffset val="100"/>
        <c:noMultiLvlLbl val="0"/>
      </c:catAx>
      <c:valAx>
        <c:axId val="609747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61216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PD_est!$E$18</c:f>
              <c:strCache>
                <c:ptCount val="1"/>
                <c:pt idx="0">
                  <c:v>MLE</c:v>
                </c:pt>
              </c:strCache>
            </c:strRef>
          </c:tx>
          <c:spPr>
            <a:solidFill>
              <a:schemeClr val="accent1"/>
            </a:solidFill>
            <a:ln>
              <a:noFill/>
            </a:ln>
            <a:effectLst/>
          </c:spPr>
          <c:invertIfNegative val="0"/>
          <c:cat>
            <c:strRef>
              <c:f>PD_est!$A$19:$A$26</c:f>
              <c:strCache>
                <c:ptCount val="8"/>
                <c:pt idx="0">
                  <c:v>I1</c:v>
                </c:pt>
                <c:pt idx="1">
                  <c:v>I2</c:v>
                </c:pt>
                <c:pt idx="2">
                  <c:v>I3</c:v>
                </c:pt>
                <c:pt idx="3">
                  <c:v>I4</c:v>
                </c:pt>
                <c:pt idx="4">
                  <c:v>I5</c:v>
                </c:pt>
                <c:pt idx="5">
                  <c:v>I6</c:v>
                </c:pt>
                <c:pt idx="6">
                  <c:v>I7</c:v>
                </c:pt>
                <c:pt idx="7">
                  <c:v>I8</c:v>
                </c:pt>
              </c:strCache>
            </c:strRef>
          </c:cat>
          <c:val>
            <c:numRef>
              <c:f>PD_est!$E$19:$E$26</c:f>
              <c:numCache>
                <c:formatCode>0.00%</c:formatCode>
                <c:ptCount val="8"/>
                <c:pt idx="0">
                  <c:v>9.9999999999997294E-5</c:v>
                </c:pt>
                <c:pt idx="1">
                  <c:v>9.9999999999997294E-5</c:v>
                </c:pt>
                <c:pt idx="2">
                  <c:v>9.9999999999997294E-5</c:v>
                </c:pt>
                <c:pt idx="3">
                  <c:v>2.1276595744680851E-2</c:v>
                </c:pt>
                <c:pt idx="4">
                  <c:v>2.6315789473684209E-2</c:v>
                </c:pt>
                <c:pt idx="5">
                  <c:v>1.4492753623188406E-2</c:v>
                </c:pt>
                <c:pt idx="6">
                  <c:v>0.15094339622641509</c:v>
                </c:pt>
                <c:pt idx="7">
                  <c:v>0.19354838709677419</c:v>
                </c:pt>
              </c:numCache>
            </c:numRef>
          </c:val>
          <c:extLst>
            <c:ext xmlns:c16="http://schemas.microsoft.com/office/drawing/2014/chart" uri="{C3380CC4-5D6E-409C-BE32-E72D297353CC}">
              <c16:uniqueId val="{00000000-6105-405B-ADBB-2D12A6784EA2}"/>
            </c:ext>
          </c:extLst>
        </c:ser>
        <c:ser>
          <c:idx val="1"/>
          <c:order val="1"/>
          <c:tx>
            <c:strRef>
              <c:f>PD_est!$H$18</c:f>
              <c:strCache>
                <c:ptCount val="1"/>
                <c:pt idx="0">
                  <c:v>MLE_exp</c:v>
                </c:pt>
              </c:strCache>
            </c:strRef>
          </c:tx>
          <c:spPr>
            <a:solidFill>
              <a:schemeClr val="accent2"/>
            </a:solidFill>
            <a:ln>
              <a:noFill/>
            </a:ln>
            <a:effectLst/>
          </c:spPr>
          <c:invertIfNegative val="0"/>
          <c:cat>
            <c:strRef>
              <c:f>PD_est!$A$19:$A$26</c:f>
              <c:strCache>
                <c:ptCount val="8"/>
                <c:pt idx="0">
                  <c:v>I1</c:v>
                </c:pt>
                <c:pt idx="1">
                  <c:v>I2</c:v>
                </c:pt>
                <c:pt idx="2">
                  <c:v>I3</c:v>
                </c:pt>
                <c:pt idx="3">
                  <c:v>I4</c:v>
                </c:pt>
                <c:pt idx="4">
                  <c:v>I5</c:v>
                </c:pt>
                <c:pt idx="5">
                  <c:v>I6</c:v>
                </c:pt>
                <c:pt idx="6">
                  <c:v>I7</c:v>
                </c:pt>
                <c:pt idx="7">
                  <c:v>I8</c:v>
                </c:pt>
              </c:strCache>
            </c:strRef>
          </c:cat>
          <c:val>
            <c:numRef>
              <c:f>PD_est!$H$19:$H$26</c:f>
              <c:numCache>
                <c:formatCode>0.0000%</c:formatCode>
                <c:ptCount val="8"/>
                <c:pt idx="0">
                  <c:v>1.1217086036269096E-3</c:v>
                </c:pt>
                <c:pt idx="1">
                  <c:v>2.371970834357329E-3</c:v>
                </c:pt>
                <c:pt idx="2">
                  <c:v>5.015781835719206E-3</c:v>
                </c:pt>
                <c:pt idx="3">
                  <c:v>1.0606398299305882E-2</c:v>
                </c:pt>
                <c:pt idx="4">
                  <c:v>2.2428344885815396E-2</c:v>
                </c:pt>
                <c:pt idx="5">
                  <c:v>4.7427094487862295E-2</c:v>
                </c:pt>
                <c:pt idx="6">
                  <c:v>0.10028958012783121</c:v>
                </c:pt>
                <c:pt idx="7">
                  <c:v>0.2120728665929717</c:v>
                </c:pt>
              </c:numCache>
            </c:numRef>
          </c:val>
          <c:extLst>
            <c:ext xmlns:c16="http://schemas.microsoft.com/office/drawing/2014/chart" uri="{C3380CC4-5D6E-409C-BE32-E72D297353CC}">
              <c16:uniqueId val="{00000001-6105-405B-ADBB-2D12A6784EA2}"/>
            </c:ext>
          </c:extLst>
        </c:ser>
        <c:ser>
          <c:idx val="2"/>
          <c:order val="2"/>
          <c:tx>
            <c:strRef>
              <c:f>PD_est!$I$18</c:f>
              <c:strCache>
                <c:ptCount val="1"/>
                <c:pt idx="0">
                  <c:v>MLE_logit</c:v>
                </c:pt>
              </c:strCache>
            </c:strRef>
          </c:tx>
          <c:spPr>
            <a:solidFill>
              <a:schemeClr val="accent3"/>
            </a:solidFill>
            <a:ln>
              <a:noFill/>
            </a:ln>
            <a:effectLst/>
          </c:spPr>
          <c:invertIfNegative val="0"/>
          <c:cat>
            <c:strRef>
              <c:f>PD_est!$A$19:$A$26</c:f>
              <c:strCache>
                <c:ptCount val="8"/>
                <c:pt idx="0">
                  <c:v>I1</c:v>
                </c:pt>
                <c:pt idx="1">
                  <c:v>I2</c:v>
                </c:pt>
                <c:pt idx="2">
                  <c:v>I3</c:v>
                </c:pt>
                <c:pt idx="3">
                  <c:v>I4</c:v>
                </c:pt>
                <c:pt idx="4">
                  <c:v>I5</c:v>
                </c:pt>
                <c:pt idx="5">
                  <c:v>I6</c:v>
                </c:pt>
                <c:pt idx="6">
                  <c:v>I7</c:v>
                </c:pt>
                <c:pt idx="7">
                  <c:v>I8</c:v>
                </c:pt>
              </c:strCache>
            </c:strRef>
          </c:cat>
          <c:val>
            <c:numRef>
              <c:f>PD_est!$I$19:$I$26</c:f>
              <c:numCache>
                <c:formatCode>0.0000%</c:formatCode>
                <c:ptCount val="8"/>
                <c:pt idx="0">
                  <c:v>9.0938628119578322E-4</c:v>
                </c:pt>
                <c:pt idx="1">
                  <c:v>2.0423633593746105E-3</c:v>
                </c:pt>
                <c:pt idx="2">
                  <c:v>4.5804112515601637E-3</c:v>
                </c:pt>
                <c:pt idx="3">
                  <c:v>1.0240131081231379E-2</c:v>
                </c:pt>
                <c:pt idx="4">
                  <c:v>2.2733488143990482E-2</c:v>
                </c:pt>
                <c:pt idx="5">
                  <c:v>4.9703783167858444E-2</c:v>
                </c:pt>
                <c:pt idx="6">
                  <c:v>0.10522559357087682</c:v>
                </c:pt>
                <c:pt idx="7">
                  <c:v>0.20912009104796309</c:v>
                </c:pt>
              </c:numCache>
            </c:numRef>
          </c:val>
          <c:extLst>
            <c:ext xmlns:c16="http://schemas.microsoft.com/office/drawing/2014/chart" uri="{C3380CC4-5D6E-409C-BE32-E72D297353CC}">
              <c16:uniqueId val="{00000002-6105-405B-ADBB-2D12A6784EA2}"/>
            </c:ext>
          </c:extLst>
        </c:ser>
        <c:dLbls>
          <c:showLegendKey val="0"/>
          <c:showVal val="0"/>
          <c:showCatName val="0"/>
          <c:showSerName val="0"/>
          <c:showPercent val="0"/>
          <c:showBubbleSize val="0"/>
        </c:dLbls>
        <c:gapWidth val="219"/>
        <c:overlap val="-27"/>
        <c:axId val="58314752"/>
        <c:axId val="60977088"/>
      </c:barChart>
      <c:catAx>
        <c:axId val="5831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60977088"/>
        <c:crosses val="autoZero"/>
        <c:auto val="1"/>
        <c:lblAlgn val="ctr"/>
        <c:lblOffset val="100"/>
        <c:noMultiLvlLbl val="0"/>
      </c:catAx>
      <c:valAx>
        <c:axId val="609770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314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PD_est!$E$33</c:f>
              <c:strCache>
                <c:ptCount val="1"/>
                <c:pt idx="0">
                  <c:v>MLE</c:v>
                </c:pt>
              </c:strCache>
            </c:strRef>
          </c:tx>
          <c:spPr>
            <a:solidFill>
              <a:schemeClr val="accent1"/>
            </a:solidFill>
            <a:ln>
              <a:noFill/>
            </a:ln>
            <a:effectLst/>
          </c:spPr>
          <c:invertIfNegative val="0"/>
          <c:cat>
            <c:strRef>
              <c:f>PD_est!$A$34:$A$41</c:f>
              <c:strCache>
                <c:ptCount val="8"/>
                <c:pt idx="0">
                  <c:v>I1</c:v>
                </c:pt>
                <c:pt idx="1">
                  <c:v>I2</c:v>
                </c:pt>
                <c:pt idx="2">
                  <c:v>I3</c:v>
                </c:pt>
                <c:pt idx="3">
                  <c:v>I4</c:v>
                </c:pt>
                <c:pt idx="4">
                  <c:v>I5</c:v>
                </c:pt>
                <c:pt idx="5">
                  <c:v>I6</c:v>
                </c:pt>
                <c:pt idx="6">
                  <c:v>I7</c:v>
                </c:pt>
                <c:pt idx="7">
                  <c:v>I8</c:v>
                </c:pt>
              </c:strCache>
            </c:strRef>
          </c:cat>
          <c:val>
            <c:numRef>
              <c:f>PD_est!$E$34:$E$41</c:f>
              <c:numCache>
                <c:formatCode>0.00%</c:formatCode>
                <c:ptCount val="8"/>
                <c:pt idx="0">
                  <c:v>9.9999999999997294E-5</c:v>
                </c:pt>
                <c:pt idx="1">
                  <c:v>9.3457943925233638E-3</c:v>
                </c:pt>
                <c:pt idx="2">
                  <c:v>7.462686567164179E-3</c:v>
                </c:pt>
                <c:pt idx="3">
                  <c:v>7.874015748031496E-3</c:v>
                </c:pt>
                <c:pt idx="4">
                  <c:v>9.2105263157894732E-2</c:v>
                </c:pt>
                <c:pt idx="5">
                  <c:v>3.7037037037037035E-2</c:v>
                </c:pt>
                <c:pt idx="6">
                  <c:v>0.13043478260869565</c:v>
                </c:pt>
                <c:pt idx="7">
                  <c:v>0.35294117647058826</c:v>
                </c:pt>
              </c:numCache>
            </c:numRef>
          </c:val>
          <c:extLst>
            <c:ext xmlns:c16="http://schemas.microsoft.com/office/drawing/2014/chart" uri="{C3380CC4-5D6E-409C-BE32-E72D297353CC}">
              <c16:uniqueId val="{00000000-4474-4A5C-970D-D1D5A6056E2B}"/>
            </c:ext>
          </c:extLst>
        </c:ser>
        <c:ser>
          <c:idx val="1"/>
          <c:order val="1"/>
          <c:tx>
            <c:strRef>
              <c:f>PD_est!$H$33</c:f>
              <c:strCache>
                <c:ptCount val="1"/>
                <c:pt idx="0">
                  <c:v>MLE_exp</c:v>
                </c:pt>
              </c:strCache>
            </c:strRef>
          </c:tx>
          <c:spPr>
            <a:solidFill>
              <a:schemeClr val="accent2"/>
            </a:solidFill>
            <a:ln>
              <a:noFill/>
            </a:ln>
            <a:effectLst/>
          </c:spPr>
          <c:invertIfNegative val="0"/>
          <c:cat>
            <c:strRef>
              <c:f>PD_est!$A$34:$A$41</c:f>
              <c:strCache>
                <c:ptCount val="8"/>
                <c:pt idx="0">
                  <c:v>I1</c:v>
                </c:pt>
                <c:pt idx="1">
                  <c:v>I2</c:v>
                </c:pt>
                <c:pt idx="2">
                  <c:v>I3</c:v>
                </c:pt>
                <c:pt idx="3">
                  <c:v>I4</c:v>
                </c:pt>
                <c:pt idx="4">
                  <c:v>I5</c:v>
                </c:pt>
                <c:pt idx="5">
                  <c:v>I6</c:v>
                </c:pt>
                <c:pt idx="6">
                  <c:v>I7</c:v>
                </c:pt>
                <c:pt idx="7">
                  <c:v>I8</c:v>
                </c:pt>
              </c:strCache>
            </c:strRef>
          </c:cat>
          <c:val>
            <c:numRef>
              <c:f>PD_est!$H$34:$H$41</c:f>
              <c:numCache>
                <c:formatCode>0.0000%</c:formatCode>
                <c:ptCount val="8"/>
                <c:pt idx="0">
                  <c:v>2.2795317272248155E-3</c:v>
                </c:pt>
                <c:pt idx="1">
                  <c:v>4.6522164209928741E-3</c:v>
                </c:pt>
                <c:pt idx="2">
                  <c:v>9.4945454670660994E-3</c:v>
                </c:pt>
                <c:pt idx="3">
                  <c:v>1.9377085128586172E-2</c:v>
                </c:pt>
                <c:pt idx="4">
                  <c:v>3.9546014012243121E-2</c:v>
                </c:pt>
                <c:pt idx="5">
                  <c:v>8.0708074195813689E-2</c:v>
                </c:pt>
                <c:pt idx="6">
                  <c:v>0.16471428039195921</c:v>
                </c:pt>
                <c:pt idx="7">
                  <c:v>0.33615960280772289</c:v>
                </c:pt>
              </c:numCache>
            </c:numRef>
          </c:val>
          <c:extLst>
            <c:ext xmlns:c16="http://schemas.microsoft.com/office/drawing/2014/chart" uri="{C3380CC4-5D6E-409C-BE32-E72D297353CC}">
              <c16:uniqueId val="{00000001-4474-4A5C-970D-D1D5A6056E2B}"/>
            </c:ext>
          </c:extLst>
        </c:ser>
        <c:ser>
          <c:idx val="2"/>
          <c:order val="2"/>
          <c:tx>
            <c:strRef>
              <c:f>PD_est!$I$33</c:f>
              <c:strCache>
                <c:ptCount val="1"/>
                <c:pt idx="0">
                  <c:v>MLE_logit</c:v>
                </c:pt>
              </c:strCache>
            </c:strRef>
          </c:tx>
          <c:spPr>
            <a:solidFill>
              <a:schemeClr val="accent3"/>
            </a:solidFill>
            <a:ln>
              <a:noFill/>
            </a:ln>
            <a:effectLst/>
          </c:spPr>
          <c:invertIfNegative val="0"/>
          <c:cat>
            <c:strRef>
              <c:f>PD_est!$A$34:$A$41</c:f>
              <c:strCache>
                <c:ptCount val="8"/>
                <c:pt idx="0">
                  <c:v>I1</c:v>
                </c:pt>
                <c:pt idx="1">
                  <c:v>I2</c:v>
                </c:pt>
                <c:pt idx="2">
                  <c:v>I3</c:v>
                </c:pt>
                <c:pt idx="3">
                  <c:v>I4</c:v>
                </c:pt>
                <c:pt idx="4">
                  <c:v>I5</c:v>
                </c:pt>
                <c:pt idx="5">
                  <c:v>I6</c:v>
                </c:pt>
                <c:pt idx="6">
                  <c:v>I7</c:v>
                </c:pt>
                <c:pt idx="7">
                  <c:v>I8</c:v>
                </c:pt>
              </c:strCache>
            </c:strRef>
          </c:cat>
          <c:val>
            <c:numRef>
              <c:f>PD_est!$I$34:$I$41</c:f>
              <c:numCache>
                <c:formatCode>0.0000%</c:formatCode>
                <c:ptCount val="8"/>
                <c:pt idx="0">
                  <c:v>1.7773468670599195E-3</c:v>
                </c:pt>
                <c:pt idx="1">
                  <c:v>3.9383186706392556E-3</c:v>
                </c:pt>
                <c:pt idx="2">
                  <c:v>8.703780316430201E-3</c:v>
                </c:pt>
                <c:pt idx="3">
                  <c:v>1.9124850645323179E-2</c:v>
                </c:pt>
                <c:pt idx="4">
                  <c:v>4.1500750195684021E-2</c:v>
                </c:pt>
                <c:pt idx="5">
                  <c:v>8.7715126420627162E-2</c:v>
                </c:pt>
                <c:pt idx="6">
                  <c:v>0.17594604779220183</c:v>
                </c:pt>
                <c:pt idx="7">
                  <c:v>0.32163693384918535</c:v>
                </c:pt>
              </c:numCache>
            </c:numRef>
          </c:val>
          <c:extLst>
            <c:ext xmlns:c16="http://schemas.microsoft.com/office/drawing/2014/chart" uri="{C3380CC4-5D6E-409C-BE32-E72D297353CC}">
              <c16:uniqueId val="{00000002-4474-4A5C-970D-D1D5A6056E2B}"/>
            </c:ext>
          </c:extLst>
        </c:ser>
        <c:dLbls>
          <c:showLegendKey val="0"/>
          <c:showVal val="0"/>
          <c:showCatName val="0"/>
          <c:showSerName val="0"/>
          <c:showPercent val="0"/>
          <c:showBubbleSize val="0"/>
        </c:dLbls>
        <c:gapWidth val="219"/>
        <c:overlap val="-27"/>
        <c:axId val="58316288"/>
        <c:axId val="60979392"/>
      </c:barChart>
      <c:catAx>
        <c:axId val="58316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60979392"/>
        <c:crosses val="autoZero"/>
        <c:auto val="1"/>
        <c:lblAlgn val="ctr"/>
        <c:lblOffset val="100"/>
        <c:noMultiLvlLbl val="0"/>
      </c:catAx>
      <c:valAx>
        <c:axId val="609793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3162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PD_est!$E$48</c:f>
              <c:strCache>
                <c:ptCount val="1"/>
                <c:pt idx="0">
                  <c:v>MLE</c:v>
                </c:pt>
              </c:strCache>
            </c:strRef>
          </c:tx>
          <c:spPr>
            <a:solidFill>
              <a:schemeClr val="accent1"/>
            </a:solidFill>
            <a:ln>
              <a:noFill/>
            </a:ln>
            <a:effectLst/>
          </c:spPr>
          <c:invertIfNegative val="0"/>
          <c:cat>
            <c:strRef>
              <c:f>PD_est!$A$49:$A$56</c:f>
              <c:strCache>
                <c:ptCount val="8"/>
                <c:pt idx="0">
                  <c:v>I1</c:v>
                </c:pt>
                <c:pt idx="1">
                  <c:v>I2</c:v>
                </c:pt>
                <c:pt idx="2">
                  <c:v>I3</c:v>
                </c:pt>
                <c:pt idx="3">
                  <c:v>I4</c:v>
                </c:pt>
                <c:pt idx="4">
                  <c:v>I5</c:v>
                </c:pt>
                <c:pt idx="5">
                  <c:v>I6</c:v>
                </c:pt>
                <c:pt idx="6">
                  <c:v>I7</c:v>
                </c:pt>
                <c:pt idx="7">
                  <c:v>I8</c:v>
                </c:pt>
              </c:strCache>
            </c:strRef>
          </c:cat>
          <c:val>
            <c:numRef>
              <c:f>PD_est!$E$49:$E$56</c:f>
              <c:numCache>
                <c:formatCode>0.00%</c:formatCode>
                <c:ptCount val="8"/>
                <c:pt idx="0">
                  <c:v>1.3157894736842105E-2</c:v>
                </c:pt>
                <c:pt idx="1">
                  <c:v>8.4033613445378148E-3</c:v>
                </c:pt>
                <c:pt idx="2">
                  <c:v>2.5210084033613446E-2</c:v>
                </c:pt>
                <c:pt idx="3">
                  <c:v>4.8387096774193547E-2</c:v>
                </c:pt>
                <c:pt idx="4">
                  <c:v>8.0645161290322578E-2</c:v>
                </c:pt>
                <c:pt idx="5">
                  <c:v>0.04</c:v>
                </c:pt>
                <c:pt idx="6">
                  <c:v>0.1891891891891892</c:v>
                </c:pt>
                <c:pt idx="7">
                  <c:v>0.36842105263157893</c:v>
                </c:pt>
              </c:numCache>
            </c:numRef>
          </c:val>
          <c:extLst>
            <c:ext xmlns:c16="http://schemas.microsoft.com/office/drawing/2014/chart" uri="{C3380CC4-5D6E-409C-BE32-E72D297353CC}">
              <c16:uniqueId val="{00000000-6903-4BFB-8049-871031163B3C}"/>
            </c:ext>
          </c:extLst>
        </c:ser>
        <c:ser>
          <c:idx val="1"/>
          <c:order val="1"/>
          <c:tx>
            <c:strRef>
              <c:f>PD_est!$H$48</c:f>
              <c:strCache>
                <c:ptCount val="1"/>
                <c:pt idx="0">
                  <c:v>MLE_exp</c:v>
                </c:pt>
              </c:strCache>
            </c:strRef>
          </c:tx>
          <c:spPr>
            <a:solidFill>
              <a:schemeClr val="accent2"/>
            </a:solidFill>
            <a:ln>
              <a:noFill/>
            </a:ln>
            <a:effectLst/>
          </c:spPr>
          <c:invertIfNegative val="0"/>
          <c:cat>
            <c:strRef>
              <c:f>PD_est!$A$49:$A$56</c:f>
              <c:strCache>
                <c:ptCount val="8"/>
                <c:pt idx="0">
                  <c:v>I1</c:v>
                </c:pt>
                <c:pt idx="1">
                  <c:v>I2</c:v>
                </c:pt>
                <c:pt idx="2">
                  <c:v>I3</c:v>
                </c:pt>
                <c:pt idx="3">
                  <c:v>I4</c:v>
                </c:pt>
                <c:pt idx="4">
                  <c:v>I5</c:v>
                </c:pt>
                <c:pt idx="5">
                  <c:v>I6</c:v>
                </c:pt>
                <c:pt idx="6">
                  <c:v>I7</c:v>
                </c:pt>
                <c:pt idx="7">
                  <c:v>I8</c:v>
                </c:pt>
              </c:strCache>
            </c:strRef>
          </c:cat>
          <c:val>
            <c:numRef>
              <c:f>PD_est!$H$49:$H$56</c:f>
              <c:numCache>
                <c:formatCode>0.0000%</c:formatCode>
                <c:ptCount val="8"/>
                <c:pt idx="0">
                  <c:v>7.5970008268795705E-3</c:v>
                </c:pt>
                <c:pt idx="1">
                  <c:v>1.3084439957129297E-2</c:v>
                </c:pt>
                <c:pt idx="2">
                  <c:v>2.2535546973481417E-2</c:v>
                </c:pt>
                <c:pt idx="3">
                  <c:v>3.8813344633621516E-2</c:v>
                </c:pt>
                <c:pt idx="4">
                  <c:v>6.6848864304070971E-2</c:v>
                </c:pt>
                <c:pt idx="5">
                  <c:v>0.11513490272294348</c:v>
                </c:pt>
                <c:pt idx="6">
                  <c:v>0.19829874393564514</c:v>
                </c:pt>
                <c:pt idx="7">
                  <c:v>0.34153320076257465</c:v>
                </c:pt>
              </c:numCache>
            </c:numRef>
          </c:val>
          <c:extLst>
            <c:ext xmlns:c16="http://schemas.microsoft.com/office/drawing/2014/chart" uri="{C3380CC4-5D6E-409C-BE32-E72D297353CC}">
              <c16:uniqueId val="{00000001-6903-4BFB-8049-871031163B3C}"/>
            </c:ext>
          </c:extLst>
        </c:ser>
        <c:ser>
          <c:idx val="2"/>
          <c:order val="2"/>
          <c:tx>
            <c:strRef>
              <c:f>PD_est!$I$48</c:f>
              <c:strCache>
                <c:ptCount val="1"/>
                <c:pt idx="0">
                  <c:v>MLE_logit</c:v>
                </c:pt>
              </c:strCache>
            </c:strRef>
          </c:tx>
          <c:spPr>
            <a:solidFill>
              <a:schemeClr val="accent3"/>
            </a:solidFill>
            <a:ln>
              <a:noFill/>
            </a:ln>
            <a:effectLst/>
          </c:spPr>
          <c:invertIfNegative val="0"/>
          <c:cat>
            <c:strRef>
              <c:f>PD_est!$A$49:$A$56</c:f>
              <c:strCache>
                <c:ptCount val="8"/>
                <c:pt idx="0">
                  <c:v>I1</c:v>
                </c:pt>
                <c:pt idx="1">
                  <c:v>I2</c:v>
                </c:pt>
                <c:pt idx="2">
                  <c:v>I3</c:v>
                </c:pt>
                <c:pt idx="3">
                  <c:v>I4</c:v>
                </c:pt>
                <c:pt idx="4">
                  <c:v>I5</c:v>
                </c:pt>
                <c:pt idx="5">
                  <c:v>I6</c:v>
                </c:pt>
                <c:pt idx="6">
                  <c:v>I7</c:v>
                </c:pt>
                <c:pt idx="7">
                  <c:v>I8</c:v>
                </c:pt>
              </c:strCache>
            </c:strRef>
          </c:cat>
          <c:val>
            <c:numRef>
              <c:f>PD_est!$I$49:$I$56</c:f>
              <c:numCache>
                <c:formatCode>0.0000%</c:formatCode>
                <c:ptCount val="8"/>
                <c:pt idx="0">
                  <c:v>6.5893557192820609E-3</c:v>
                </c:pt>
                <c:pt idx="1">
                  <c:v>1.2065231399588946E-2</c:v>
                </c:pt>
                <c:pt idx="2">
                  <c:v>2.1990925731609118E-2</c:v>
                </c:pt>
                <c:pt idx="3">
                  <c:v>3.9753608208018189E-2</c:v>
                </c:pt>
                <c:pt idx="4">
                  <c:v>7.0824703632975258E-2</c:v>
                </c:pt>
                <c:pt idx="5">
                  <c:v>0.12306828032562682</c:v>
                </c:pt>
                <c:pt idx="6">
                  <c:v>0.20533300775372365</c:v>
                </c:pt>
                <c:pt idx="7">
                  <c:v>0.32237243543753064</c:v>
                </c:pt>
              </c:numCache>
            </c:numRef>
          </c:val>
          <c:extLst>
            <c:ext xmlns:c16="http://schemas.microsoft.com/office/drawing/2014/chart" uri="{C3380CC4-5D6E-409C-BE32-E72D297353CC}">
              <c16:uniqueId val="{00000002-6903-4BFB-8049-871031163B3C}"/>
            </c:ext>
          </c:extLst>
        </c:ser>
        <c:dLbls>
          <c:showLegendKey val="0"/>
          <c:showVal val="0"/>
          <c:showCatName val="0"/>
          <c:showSerName val="0"/>
          <c:showPercent val="0"/>
          <c:showBubbleSize val="0"/>
        </c:dLbls>
        <c:gapWidth val="219"/>
        <c:overlap val="-27"/>
        <c:axId val="58317312"/>
        <c:axId val="58245696"/>
      </c:barChart>
      <c:catAx>
        <c:axId val="583173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245696"/>
        <c:crosses val="autoZero"/>
        <c:auto val="1"/>
        <c:lblAlgn val="ctr"/>
        <c:lblOffset val="100"/>
        <c:noMultiLvlLbl val="0"/>
      </c:catAx>
      <c:valAx>
        <c:axId val="582456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3173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PD_est!$E$63</c:f>
              <c:strCache>
                <c:ptCount val="1"/>
                <c:pt idx="0">
                  <c:v>MLE</c:v>
                </c:pt>
              </c:strCache>
            </c:strRef>
          </c:tx>
          <c:spPr>
            <a:solidFill>
              <a:schemeClr val="accent1"/>
            </a:solidFill>
            <a:ln>
              <a:noFill/>
            </a:ln>
            <a:effectLst/>
          </c:spPr>
          <c:invertIfNegative val="0"/>
          <c:cat>
            <c:strRef>
              <c:f>PD_est!$A$64:$A$71</c:f>
              <c:strCache>
                <c:ptCount val="8"/>
                <c:pt idx="0">
                  <c:v>I1</c:v>
                </c:pt>
                <c:pt idx="1">
                  <c:v>I2</c:v>
                </c:pt>
                <c:pt idx="2">
                  <c:v>I3</c:v>
                </c:pt>
                <c:pt idx="3">
                  <c:v>I4</c:v>
                </c:pt>
                <c:pt idx="4">
                  <c:v>I5</c:v>
                </c:pt>
                <c:pt idx="5">
                  <c:v>I6</c:v>
                </c:pt>
                <c:pt idx="6">
                  <c:v>I7</c:v>
                </c:pt>
                <c:pt idx="7">
                  <c:v>I8</c:v>
                </c:pt>
              </c:strCache>
            </c:strRef>
          </c:cat>
          <c:val>
            <c:numRef>
              <c:f>PD_est!$E$64:$E$71</c:f>
              <c:numCache>
                <c:formatCode>0.00%</c:formatCode>
                <c:ptCount val="8"/>
                <c:pt idx="0">
                  <c:v>2.4691358024691357E-2</c:v>
                </c:pt>
                <c:pt idx="1">
                  <c:v>5.0847457627118647E-2</c:v>
                </c:pt>
                <c:pt idx="2">
                  <c:v>3.968253968253968E-2</c:v>
                </c:pt>
                <c:pt idx="3">
                  <c:v>5.2173913043478258E-2</c:v>
                </c:pt>
                <c:pt idx="4">
                  <c:v>9.8039215686274508E-2</c:v>
                </c:pt>
                <c:pt idx="5">
                  <c:v>0.13636363636363635</c:v>
                </c:pt>
                <c:pt idx="6">
                  <c:v>0.20833333333333334</c:v>
                </c:pt>
                <c:pt idx="7">
                  <c:v>0.48</c:v>
                </c:pt>
              </c:numCache>
            </c:numRef>
          </c:val>
          <c:extLst>
            <c:ext xmlns:c16="http://schemas.microsoft.com/office/drawing/2014/chart" uri="{C3380CC4-5D6E-409C-BE32-E72D297353CC}">
              <c16:uniqueId val="{00000000-2A43-4651-90AA-E0D3F6FDABCC}"/>
            </c:ext>
          </c:extLst>
        </c:ser>
        <c:ser>
          <c:idx val="1"/>
          <c:order val="1"/>
          <c:tx>
            <c:strRef>
              <c:f>PD_est!$H$63</c:f>
              <c:strCache>
                <c:ptCount val="1"/>
                <c:pt idx="0">
                  <c:v>MLE_exp</c:v>
                </c:pt>
              </c:strCache>
            </c:strRef>
          </c:tx>
          <c:spPr>
            <a:solidFill>
              <a:schemeClr val="accent2"/>
            </a:solidFill>
            <a:ln>
              <a:noFill/>
            </a:ln>
            <a:effectLst/>
          </c:spPr>
          <c:invertIfNegative val="0"/>
          <c:cat>
            <c:strRef>
              <c:f>PD_est!$A$64:$A$71</c:f>
              <c:strCache>
                <c:ptCount val="8"/>
                <c:pt idx="0">
                  <c:v>I1</c:v>
                </c:pt>
                <c:pt idx="1">
                  <c:v>I2</c:v>
                </c:pt>
                <c:pt idx="2">
                  <c:v>I3</c:v>
                </c:pt>
                <c:pt idx="3">
                  <c:v>I4</c:v>
                </c:pt>
                <c:pt idx="4">
                  <c:v>I5</c:v>
                </c:pt>
                <c:pt idx="5">
                  <c:v>I6</c:v>
                </c:pt>
                <c:pt idx="6">
                  <c:v>I7</c:v>
                </c:pt>
                <c:pt idx="7">
                  <c:v>I8</c:v>
                </c:pt>
              </c:strCache>
            </c:strRef>
          </c:cat>
          <c:val>
            <c:numRef>
              <c:f>PD_est!$H$64:$H$71</c:f>
              <c:numCache>
                <c:formatCode>0.0000%</c:formatCode>
                <c:ptCount val="8"/>
                <c:pt idx="0">
                  <c:v>1.7988939906720351E-2</c:v>
                </c:pt>
                <c:pt idx="1">
                  <c:v>2.8308148152734847E-2</c:v>
                </c:pt>
                <c:pt idx="2">
                  <c:v>4.4546885808307957E-2</c:v>
                </c:pt>
                <c:pt idx="3">
                  <c:v>7.0100842503422939E-2</c:v>
                </c:pt>
                <c:pt idx="4">
                  <c:v>0.1103136174509695</c:v>
                </c:pt>
                <c:pt idx="5">
                  <c:v>0.17359412184703266</c:v>
                </c:pt>
                <c:pt idx="6">
                  <c:v>0.27317497001887664</c:v>
                </c:pt>
                <c:pt idx="7">
                  <c:v>0.42987955727309529</c:v>
                </c:pt>
              </c:numCache>
            </c:numRef>
          </c:val>
          <c:extLst>
            <c:ext xmlns:c16="http://schemas.microsoft.com/office/drawing/2014/chart" uri="{C3380CC4-5D6E-409C-BE32-E72D297353CC}">
              <c16:uniqueId val="{00000001-2A43-4651-90AA-E0D3F6FDABCC}"/>
            </c:ext>
          </c:extLst>
        </c:ser>
        <c:ser>
          <c:idx val="2"/>
          <c:order val="2"/>
          <c:tx>
            <c:strRef>
              <c:f>PD_est!$I$63</c:f>
              <c:strCache>
                <c:ptCount val="1"/>
                <c:pt idx="0">
                  <c:v>MLE_logit</c:v>
                </c:pt>
              </c:strCache>
            </c:strRef>
          </c:tx>
          <c:spPr>
            <a:solidFill>
              <a:schemeClr val="accent3"/>
            </a:solidFill>
            <a:ln>
              <a:noFill/>
            </a:ln>
            <a:effectLst/>
          </c:spPr>
          <c:invertIfNegative val="0"/>
          <c:cat>
            <c:strRef>
              <c:f>PD_est!$A$64:$A$71</c:f>
              <c:strCache>
                <c:ptCount val="8"/>
                <c:pt idx="0">
                  <c:v>I1</c:v>
                </c:pt>
                <c:pt idx="1">
                  <c:v>I2</c:v>
                </c:pt>
                <c:pt idx="2">
                  <c:v>I3</c:v>
                </c:pt>
                <c:pt idx="3">
                  <c:v>I4</c:v>
                </c:pt>
                <c:pt idx="4">
                  <c:v>I5</c:v>
                </c:pt>
                <c:pt idx="5">
                  <c:v>I6</c:v>
                </c:pt>
                <c:pt idx="6">
                  <c:v>I7</c:v>
                </c:pt>
                <c:pt idx="7">
                  <c:v>I8</c:v>
                </c:pt>
              </c:strCache>
            </c:strRef>
          </c:cat>
          <c:val>
            <c:numRef>
              <c:f>PD_est!$I$64:$I$71</c:f>
              <c:numCache>
                <c:formatCode>0.0000%</c:formatCode>
                <c:ptCount val="8"/>
                <c:pt idx="0">
                  <c:v>1.6075673835077096E-2</c:v>
                </c:pt>
                <c:pt idx="1">
                  <c:v>2.6898967638441733E-2</c:v>
                </c:pt>
                <c:pt idx="2">
                  <c:v>4.4678385807816468E-2</c:v>
                </c:pt>
                <c:pt idx="3">
                  <c:v>7.3323973086967767E-2</c:v>
                </c:pt>
                <c:pt idx="4">
                  <c:v>0.11806587731179596</c:v>
                </c:pt>
                <c:pt idx="5">
                  <c:v>0.18466844572331734</c:v>
                </c:pt>
                <c:pt idx="6">
                  <c:v>0.27704019619735309</c:v>
                </c:pt>
                <c:pt idx="7">
                  <c:v>0.39332685342718682</c:v>
                </c:pt>
              </c:numCache>
            </c:numRef>
          </c:val>
          <c:extLst>
            <c:ext xmlns:c16="http://schemas.microsoft.com/office/drawing/2014/chart" uri="{C3380CC4-5D6E-409C-BE32-E72D297353CC}">
              <c16:uniqueId val="{00000002-2A43-4651-90AA-E0D3F6FDABCC}"/>
            </c:ext>
          </c:extLst>
        </c:ser>
        <c:dLbls>
          <c:showLegendKey val="0"/>
          <c:showVal val="0"/>
          <c:showCatName val="0"/>
          <c:showSerName val="0"/>
          <c:showPercent val="0"/>
          <c:showBubbleSize val="0"/>
        </c:dLbls>
        <c:gapWidth val="219"/>
        <c:overlap val="-27"/>
        <c:axId val="58318336"/>
        <c:axId val="58248000"/>
      </c:barChart>
      <c:catAx>
        <c:axId val="58318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248000"/>
        <c:crosses val="autoZero"/>
        <c:auto val="1"/>
        <c:lblAlgn val="ctr"/>
        <c:lblOffset val="100"/>
        <c:noMultiLvlLbl val="0"/>
      </c:catAx>
      <c:valAx>
        <c:axId val="582480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318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PD_est!$E$78</c:f>
              <c:strCache>
                <c:ptCount val="1"/>
                <c:pt idx="0">
                  <c:v>MLE</c:v>
                </c:pt>
              </c:strCache>
            </c:strRef>
          </c:tx>
          <c:spPr>
            <a:solidFill>
              <a:schemeClr val="accent1"/>
            </a:solidFill>
            <a:ln>
              <a:noFill/>
            </a:ln>
            <a:effectLst/>
          </c:spPr>
          <c:invertIfNegative val="0"/>
          <c:cat>
            <c:strRef>
              <c:f>PD_est!$A$79:$A$86</c:f>
              <c:strCache>
                <c:ptCount val="8"/>
                <c:pt idx="0">
                  <c:v>I1</c:v>
                </c:pt>
                <c:pt idx="1">
                  <c:v>I2</c:v>
                </c:pt>
                <c:pt idx="2">
                  <c:v>I3</c:v>
                </c:pt>
                <c:pt idx="3">
                  <c:v>I4</c:v>
                </c:pt>
                <c:pt idx="4">
                  <c:v>I5</c:v>
                </c:pt>
                <c:pt idx="5">
                  <c:v>I6</c:v>
                </c:pt>
                <c:pt idx="6">
                  <c:v>I7</c:v>
                </c:pt>
                <c:pt idx="7">
                  <c:v>I8</c:v>
                </c:pt>
              </c:strCache>
            </c:strRef>
          </c:cat>
          <c:val>
            <c:numRef>
              <c:f>PD_est!$E$79:$E$86</c:f>
              <c:numCache>
                <c:formatCode>0.00%</c:formatCode>
                <c:ptCount val="8"/>
                <c:pt idx="0">
                  <c:v>1.8181818181818181E-2</c:v>
                </c:pt>
                <c:pt idx="1">
                  <c:v>8.1395348837209308E-2</c:v>
                </c:pt>
                <c:pt idx="2">
                  <c:v>7.8947368421052627E-2</c:v>
                </c:pt>
                <c:pt idx="3">
                  <c:v>0.19607843137254902</c:v>
                </c:pt>
                <c:pt idx="4">
                  <c:v>0.43209876543209874</c:v>
                </c:pt>
                <c:pt idx="5">
                  <c:v>0.48571428571428571</c:v>
                </c:pt>
                <c:pt idx="6">
                  <c:v>0.66176470588235292</c:v>
                </c:pt>
                <c:pt idx="7">
                  <c:v>0.8</c:v>
                </c:pt>
              </c:numCache>
            </c:numRef>
          </c:val>
          <c:extLst>
            <c:ext xmlns:c16="http://schemas.microsoft.com/office/drawing/2014/chart" uri="{C3380CC4-5D6E-409C-BE32-E72D297353CC}">
              <c16:uniqueId val="{00000000-5E80-4EE0-B24B-EFCDB087499B}"/>
            </c:ext>
          </c:extLst>
        </c:ser>
        <c:ser>
          <c:idx val="1"/>
          <c:order val="1"/>
          <c:tx>
            <c:strRef>
              <c:f>PD_est!$H$78</c:f>
              <c:strCache>
                <c:ptCount val="1"/>
                <c:pt idx="0">
                  <c:v>MLE_exp</c:v>
                </c:pt>
              </c:strCache>
            </c:strRef>
          </c:tx>
          <c:spPr>
            <a:solidFill>
              <a:schemeClr val="accent2"/>
            </a:solidFill>
            <a:ln>
              <a:noFill/>
            </a:ln>
            <a:effectLst/>
          </c:spPr>
          <c:invertIfNegative val="0"/>
          <c:cat>
            <c:strRef>
              <c:f>PD_est!$A$79:$A$86</c:f>
              <c:strCache>
                <c:ptCount val="8"/>
                <c:pt idx="0">
                  <c:v>I1</c:v>
                </c:pt>
                <c:pt idx="1">
                  <c:v>I2</c:v>
                </c:pt>
                <c:pt idx="2">
                  <c:v>I3</c:v>
                </c:pt>
                <c:pt idx="3">
                  <c:v>I4</c:v>
                </c:pt>
                <c:pt idx="4">
                  <c:v>I5</c:v>
                </c:pt>
                <c:pt idx="5">
                  <c:v>I6</c:v>
                </c:pt>
                <c:pt idx="6">
                  <c:v>I7</c:v>
                </c:pt>
                <c:pt idx="7">
                  <c:v>I8</c:v>
                </c:pt>
              </c:strCache>
            </c:strRef>
          </c:cat>
          <c:val>
            <c:numRef>
              <c:f>PD_est!$H$79:$H$86</c:f>
              <c:numCache>
                <c:formatCode>0.0000%</c:formatCode>
                <c:ptCount val="8"/>
                <c:pt idx="0">
                  <c:v>6.8239471980107699E-2</c:v>
                </c:pt>
                <c:pt idx="1">
                  <c:v>9.7998857395461755E-2</c:v>
                </c:pt>
                <c:pt idx="2">
                  <c:v>0.14073637694054292</c:v>
                </c:pt>
                <c:pt idx="3">
                  <c:v>0.20211182375752693</c:v>
                </c:pt>
                <c:pt idx="4">
                  <c:v>0.29025323935865732</c:v>
                </c:pt>
                <c:pt idx="5">
                  <c:v>0.41683332222693137</c:v>
                </c:pt>
                <c:pt idx="6">
                  <c:v>0.59861526060022063</c:v>
                </c:pt>
                <c:pt idx="7">
                  <c:v>0.8596727063686701</c:v>
                </c:pt>
              </c:numCache>
            </c:numRef>
          </c:val>
          <c:extLst>
            <c:ext xmlns:c16="http://schemas.microsoft.com/office/drawing/2014/chart" uri="{C3380CC4-5D6E-409C-BE32-E72D297353CC}">
              <c16:uniqueId val="{00000001-5E80-4EE0-B24B-EFCDB087499B}"/>
            </c:ext>
          </c:extLst>
        </c:ser>
        <c:ser>
          <c:idx val="2"/>
          <c:order val="2"/>
          <c:tx>
            <c:strRef>
              <c:f>PD_est!$I$78</c:f>
              <c:strCache>
                <c:ptCount val="1"/>
                <c:pt idx="0">
                  <c:v>MLE_logit</c:v>
                </c:pt>
              </c:strCache>
            </c:strRef>
          </c:tx>
          <c:spPr>
            <a:solidFill>
              <a:schemeClr val="accent3"/>
            </a:solidFill>
            <a:ln>
              <a:noFill/>
            </a:ln>
            <a:effectLst/>
          </c:spPr>
          <c:invertIfNegative val="0"/>
          <c:cat>
            <c:strRef>
              <c:f>PD_est!$A$79:$A$86</c:f>
              <c:strCache>
                <c:ptCount val="8"/>
                <c:pt idx="0">
                  <c:v>I1</c:v>
                </c:pt>
                <c:pt idx="1">
                  <c:v>I2</c:v>
                </c:pt>
                <c:pt idx="2">
                  <c:v>I3</c:v>
                </c:pt>
                <c:pt idx="3">
                  <c:v>I4</c:v>
                </c:pt>
                <c:pt idx="4">
                  <c:v>I5</c:v>
                </c:pt>
                <c:pt idx="5">
                  <c:v>I6</c:v>
                </c:pt>
                <c:pt idx="6">
                  <c:v>I7</c:v>
                </c:pt>
                <c:pt idx="7">
                  <c:v>I8</c:v>
                </c:pt>
              </c:strCache>
            </c:strRef>
          </c:cat>
          <c:val>
            <c:numRef>
              <c:f>PD_est!$I$79:$I$86</c:f>
              <c:numCache>
                <c:formatCode>0.0000%</c:formatCode>
                <c:ptCount val="8"/>
                <c:pt idx="0">
                  <c:v>3.01332287321774E-2</c:v>
                </c:pt>
                <c:pt idx="1">
                  <c:v>5.9084037428313661E-2</c:v>
                </c:pt>
                <c:pt idx="2">
                  <c:v>0.11261981168555306</c:v>
                </c:pt>
                <c:pt idx="3">
                  <c:v>0.20413976645895757</c:v>
                </c:pt>
                <c:pt idx="4">
                  <c:v>0.34141799557611996</c:v>
                </c:pt>
                <c:pt idx="5">
                  <c:v>0.51166179579753579</c:v>
                </c:pt>
                <c:pt idx="6">
                  <c:v>0.67924249863328501</c:v>
                </c:pt>
                <c:pt idx="7">
                  <c:v>0.81060252567027113</c:v>
                </c:pt>
              </c:numCache>
            </c:numRef>
          </c:val>
          <c:extLst>
            <c:ext xmlns:c16="http://schemas.microsoft.com/office/drawing/2014/chart" uri="{C3380CC4-5D6E-409C-BE32-E72D297353CC}">
              <c16:uniqueId val="{00000002-5E80-4EE0-B24B-EFCDB087499B}"/>
            </c:ext>
          </c:extLst>
        </c:ser>
        <c:dLbls>
          <c:showLegendKey val="0"/>
          <c:showVal val="0"/>
          <c:showCatName val="0"/>
          <c:showSerName val="0"/>
          <c:showPercent val="0"/>
          <c:showBubbleSize val="0"/>
        </c:dLbls>
        <c:gapWidth val="219"/>
        <c:overlap val="-27"/>
        <c:axId val="97583616"/>
        <c:axId val="58250304"/>
      </c:barChart>
      <c:catAx>
        <c:axId val="9758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250304"/>
        <c:crosses val="autoZero"/>
        <c:auto val="1"/>
        <c:lblAlgn val="ctr"/>
        <c:lblOffset val="100"/>
        <c:noMultiLvlLbl val="0"/>
      </c:catAx>
      <c:valAx>
        <c:axId val="582503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836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Wald Confidence Interval</a:t>
            </a:r>
          </a:p>
        </c:rich>
      </c:tx>
      <c:layout>
        <c:manualLayout>
          <c:xMode val="edge"/>
          <c:yMode val="edge"/>
          <c:x val="0.27291284110264885"/>
          <c:y val="4.7253496154783803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ru-RU"/>
        </a:p>
      </c:txPr>
    </c:title>
    <c:autoTitleDeleted val="0"/>
    <c:plotArea>
      <c:layout/>
      <c:scatterChart>
        <c:scatterStyle val="lineMarker"/>
        <c:varyColors val="0"/>
        <c:ser>
          <c:idx val="0"/>
          <c:order val="0"/>
          <c:tx>
            <c:strRef>
              <c:f>PD_est!$Z$3</c:f>
              <c:strCache>
                <c:ptCount val="1"/>
                <c:pt idx="0">
                  <c:v>DR</c:v>
                </c:pt>
              </c:strCache>
            </c:strRef>
          </c:tx>
          <c:spPr>
            <a:ln w="25400" cap="rnd">
              <a:noFill/>
              <a:round/>
            </a:ln>
            <a:effectLst/>
          </c:spPr>
          <c:marker>
            <c:symbol val="circle"/>
            <c:size val="5"/>
            <c:spPr>
              <a:solidFill>
                <a:schemeClr val="accent1"/>
              </a:solidFill>
              <a:ln w="9525">
                <a:solidFill>
                  <a:schemeClr val="accent1"/>
                </a:solidFill>
              </a:ln>
              <a:effectLst/>
            </c:spPr>
          </c:marker>
          <c:xVal>
            <c:strRef>
              <c:f>PD_est!$Y$4:$Y$11</c:f>
              <c:strCache>
                <c:ptCount val="8"/>
                <c:pt idx="0">
                  <c:v>I1</c:v>
                </c:pt>
                <c:pt idx="1">
                  <c:v>I2</c:v>
                </c:pt>
                <c:pt idx="2">
                  <c:v>I3</c:v>
                </c:pt>
                <c:pt idx="3">
                  <c:v>I4</c:v>
                </c:pt>
                <c:pt idx="4">
                  <c:v>I5</c:v>
                </c:pt>
                <c:pt idx="5">
                  <c:v>I6</c:v>
                </c:pt>
                <c:pt idx="6">
                  <c:v>I7</c:v>
                </c:pt>
                <c:pt idx="7">
                  <c:v>I8</c:v>
                </c:pt>
              </c:strCache>
            </c:strRef>
          </c:xVal>
          <c:yVal>
            <c:numRef>
              <c:f>PD_est!$Z$4:$Z$11</c:f>
              <c:numCache>
                <c:formatCode>0.0000%</c:formatCode>
                <c:ptCount val="8"/>
                <c:pt idx="0">
                  <c:v>0</c:v>
                </c:pt>
                <c:pt idx="1">
                  <c:v>0</c:v>
                </c:pt>
                <c:pt idx="2">
                  <c:v>1.6E-2</c:v>
                </c:pt>
                <c:pt idx="3">
                  <c:v>2.4390243902439025E-2</c:v>
                </c:pt>
                <c:pt idx="4">
                  <c:v>1.1764705882352941E-2</c:v>
                </c:pt>
                <c:pt idx="5">
                  <c:v>5.128205128205128E-2</c:v>
                </c:pt>
                <c:pt idx="6">
                  <c:v>0.11594202898550725</c:v>
                </c:pt>
                <c:pt idx="7">
                  <c:v>0.26</c:v>
                </c:pt>
              </c:numCache>
            </c:numRef>
          </c:yVal>
          <c:smooth val="0"/>
          <c:extLst>
            <c:ext xmlns:c16="http://schemas.microsoft.com/office/drawing/2014/chart" uri="{C3380CC4-5D6E-409C-BE32-E72D297353CC}">
              <c16:uniqueId val="{00000000-AE0F-0B49-B224-CCAFC8E68982}"/>
            </c:ext>
          </c:extLst>
        </c:ser>
        <c:ser>
          <c:idx val="1"/>
          <c:order val="1"/>
          <c:tx>
            <c:strRef>
              <c:f>PD_est!$AC$3</c:f>
              <c:strCache>
                <c:ptCount val="1"/>
                <c:pt idx="0">
                  <c:v>CI Upper</c:v>
                </c:pt>
              </c:strCache>
            </c:strRef>
          </c:tx>
          <c:spPr>
            <a:ln w="25400" cap="rnd">
              <a:solidFill>
                <a:schemeClr val="accent2">
                  <a:lumMod val="60000"/>
                  <a:lumOff val="40000"/>
                </a:schemeClr>
              </a:solidFill>
              <a:round/>
            </a:ln>
            <a:effectLst/>
          </c:spPr>
          <c:marker>
            <c:symbol val="circle"/>
            <c:size val="5"/>
            <c:spPr>
              <a:solidFill>
                <a:schemeClr val="accent2"/>
              </a:solidFill>
              <a:ln w="9525">
                <a:solidFill>
                  <a:schemeClr val="accent2"/>
                </a:solidFill>
              </a:ln>
              <a:effectLst/>
            </c:spPr>
          </c:marker>
          <c:yVal>
            <c:numRef>
              <c:f>PD_est!$AC$4:$AC$11</c:f>
              <c:numCache>
                <c:formatCode>0.00000%</c:formatCode>
                <c:ptCount val="8"/>
                <c:pt idx="0">
                  <c:v>0</c:v>
                </c:pt>
                <c:pt idx="1">
                  <c:v>0</c:v>
                </c:pt>
                <c:pt idx="2">
                  <c:v>3.7996754378771432E-2</c:v>
                </c:pt>
                <c:pt idx="3">
                  <c:v>4.7999390358941407E-2</c:v>
                </c:pt>
                <c:pt idx="4">
                  <c:v>3.4687487967659025E-2</c:v>
                </c:pt>
                <c:pt idx="5">
                  <c:v>0.10023287709390696</c:v>
                </c:pt>
                <c:pt idx="6">
                  <c:v>0.19148470171133336</c:v>
                </c:pt>
                <c:pt idx="7">
                  <c:v>0.38158320936708323</c:v>
                </c:pt>
              </c:numCache>
            </c:numRef>
          </c:yVal>
          <c:smooth val="0"/>
          <c:extLst>
            <c:ext xmlns:c16="http://schemas.microsoft.com/office/drawing/2014/chart" uri="{C3380CC4-5D6E-409C-BE32-E72D297353CC}">
              <c16:uniqueId val="{00000001-AE0F-0B49-B224-CCAFC8E68982}"/>
            </c:ext>
          </c:extLst>
        </c:ser>
        <c:ser>
          <c:idx val="2"/>
          <c:order val="2"/>
          <c:tx>
            <c:strRef>
              <c:f>PD_est!$AD$3</c:f>
              <c:strCache>
                <c:ptCount val="1"/>
                <c:pt idx="0">
                  <c:v>CI Lower</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yVal>
            <c:numRef>
              <c:f>PD_est!$AD$4:$AD$11</c:f>
              <c:numCache>
                <c:formatCode>0.000%</c:formatCode>
                <c:ptCount val="8"/>
                <c:pt idx="0">
                  <c:v>0</c:v>
                </c:pt>
                <c:pt idx="1">
                  <c:v>0</c:v>
                </c:pt>
                <c:pt idx="2">
                  <c:v>0</c:v>
                </c:pt>
                <c:pt idx="3">
                  <c:v>7.8109744593663974E-4</c:v>
                </c:pt>
                <c:pt idx="4">
                  <c:v>0</c:v>
                </c:pt>
                <c:pt idx="5">
                  <c:v>2.3312254701955901E-3</c:v>
                </c:pt>
                <c:pt idx="6">
                  <c:v>4.0399356259681149E-2</c:v>
                </c:pt>
                <c:pt idx="7">
                  <c:v>0.13841679063291676</c:v>
                </c:pt>
              </c:numCache>
            </c:numRef>
          </c:yVal>
          <c:smooth val="0"/>
          <c:extLst>
            <c:ext xmlns:c16="http://schemas.microsoft.com/office/drawing/2014/chart" uri="{C3380CC4-5D6E-409C-BE32-E72D297353CC}">
              <c16:uniqueId val="{00000002-AE0F-0B49-B224-CCAFC8E68982}"/>
            </c:ext>
          </c:extLst>
        </c:ser>
        <c:ser>
          <c:idx val="3"/>
          <c:order val="3"/>
          <c:tx>
            <c:strRef>
              <c:f>PD_est!$H$3</c:f>
              <c:strCache>
                <c:ptCount val="1"/>
                <c:pt idx="0">
                  <c:v>MLE_exp</c:v>
                </c:pt>
              </c:strCache>
            </c:strRef>
          </c:tx>
          <c:spPr>
            <a:ln w="25400" cap="rnd">
              <a:noFill/>
              <a:round/>
            </a:ln>
            <a:effectLst/>
          </c:spPr>
          <c:marker>
            <c:symbol val="circle"/>
            <c:size val="5"/>
            <c:spPr>
              <a:solidFill>
                <a:schemeClr val="accent4"/>
              </a:solidFill>
              <a:ln w="9525">
                <a:solidFill>
                  <a:schemeClr val="accent4"/>
                </a:solidFill>
              </a:ln>
              <a:effectLst/>
            </c:spPr>
          </c:marker>
          <c:yVal>
            <c:numRef>
              <c:f>PD_est!$H$4:$H$11</c:f>
              <c:numCache>
                <c:formatCode>0.0000%</c:formatCode>
                <c:ptCount val="8"/>
                <c:pt idx="0">
                  <c:v>2.0826481909375135E-3</c:v>
                </c:pt>
                <c:pt idx="1">
                  <c:v>4.1064931458146539E-3</c:v>
                </c:pt>
                <c:pt idx="2">
                  <c:v>8.0970401194028103E-3</c:v>
                </c:pt>
                <c:pt idx="3">
                  <c:v>1.5965461615841149E-2</c:v>
                </c:pt>
                <c:pt idx="4">
                  <c:v>3.1480140995731785E-2</c:v>
                </c:pt>
                <c:pt idx="5">
                  <c:v>6.2071445283352726E-2</c:v>
                </c:pt>
                <c:pt idx="6">
                  <c:v>0.1223903133117047</c:v>
                </c:pt>
                <c:pt idx="7">
                  <c:v>0.24132495584978178</c:v>
                </c:pt>
              </c:numCache>
            </c:numRef>
          </c:yVal>
          <c:smooth val="0"/>
          <c:extLst>
            <c:ext xmlns:c16="http://schemas.microsoft.com/office/drawing/2014/chart" uri="{C3380CC4-5D6E-409C-BE32-E72D297353CC}">
              <c16:uniqueId val="{00000008-AE0F-0B49-B224-CCAFC8E68982}"/>
            </c:ext>
          </c:extLst>
        </c:ser>
        <c:dLbls>
          <c:showLegendKey val="0"/>
          <c:showVal val="0"/>
          <c:showCatName val="0"/>
          <c:showSerName val="0"/>
          <c:showPercent val="0"/>
          <c:showBubbleSize val="0"/>
        </c:dLbls>
        <c:axId val="58252608"/>
        <c:axId val="97116160"/>
      </c:scatterChart>
      <c:valAx>
        <c:axId val="58252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116160"/>
        <c:crosses val="autoZero"/>
        <c:crossBetween val="midCat"/>
      </c:valAx>
      <c:valAx>
        <c:axId val="9711616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582526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
              <a:t>Wald Confidence Interval</a:t>
            </a:r>
            <a:endParaRPr lang="ru-RU"/>
          </a:p>
        </c:rich>
      </c:tx>
      <c:layout>
        <c:manualLayout>
          <c:xMode val="edge"/>
          <c:yMode val="edge"/>
          <c:x val="0.28570529379307408"/>
          <c:y val="5.9299216545712394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ru-RU"/>
        </a:p>
      </c:txPr>
    </c:title>
    <c:autoTitleDeleted val="0"/>
    <c:plotArea>
      <c:layout/>
      <c:scatterChart>
        <c:scatterStyle val="lineMarker"/>
        <c:varyColors val="0"/>
        <c:ser>
          <c:idx val="0"/>
          <c:order val="0"/>
          <c:tx>
            <c:strRef>
              <c:f>PD_est!$Z$3</c:f>
              <c:strCache>
                <c:ptCount val="1"/>
                <c:pt idx="0">
                  <c:v>DR</c:v>
                </c:pt>
              </c:strCache>
            </c:strRef>
          </c:tx>
          <c:spPr>
            <a:ln w="25400" cap="rnd">
              <a:noFill/>
              <a:round/>
            </a:ln>
            <a:effectLst/>
          </c:spPr>
          <c:marker>
            <c:symbol val="circle"/>
            <c:size val="5"/>
            <c:spPr>
              <a:solidFill>
                <a:schemeClr val="accent1"/>
              </a:solidFill>
              <a:ln w="9525">
                <a:solidFill>
                  <a:schemeClr val="accent1"/>
                </a:solidFill>
              </a:ln>
              <a:effectLst/>
            </c:spPr>
          </c:marker>
          <c:xVal>
            <c:strRef>
              <c:f>PD_est!$Y$4:$Y$11</c:f>
              <c:strCache>
                <c:ptCount val="8"/>
                <c:pt idx="0">
                  <c:v>I1</c:v>
                </c:pt>
                <c:pt idx="1">
                  <c:v>I2</c:v>
                </c:pt>
                <c:pt idx="2">
                  <c:v>I3</c:v>
                </c:pt>
                <c:pt idx="3">
                  <c:v>I4</c:v>
                </c:pt>
                <c:pt idx="4">
                  <c:v>I5</c:v>
                </c:pt>
                <c:pt idx="5">
                  <c:v>I6</c:v>
                </c:pt>
                <c:pt idx="6">
                  <c:v>I7</c:v>
                </c:pt>
                <c:pt idx="7">
                  <c:v>I8</c:v>
                </c:pt>
              </c:strCache>
            </c:strRef>
          </c:xVal>
          <c:yVal>
            <c:numRef>
              <c:f>PD_est!$Z$19:$Z$26</c:f>
              <c:numCache>
                <c:formatCode>0.0000%</c:formatCode>
                <c:ptCount val="8"/>
                <c:pt idx="0">
                  <c:v>0</c:v>
                </c:pt>
                <c:pt idx="1">
                  <c:v>0</c:v>
                </c:pt>
                <c:pt idx="2">
                  <c:v>0</c:v>
                </c:pt>
                <c:pt idx="3">
                  <c:v>2.1276595744680851E-2</c:v>
                </c:pt>
                <c:pt idx="4">
                  <c:v>2.6315789473684209E-2</c:v>
                </c:pt>
                <c:pt idx="5">
                  <c:v>1.4492753623188406E-2</c:v>
                </c:pt>
                <c:pt idx="6">
                  <c:v>0.15094339622641509</c:v>
                </c:pt>
                <c:pt idx="7">
                  <c:v>0.19354838709677419</c:v>
                </c:pt>
              </c:numCache>
            </c:numRef>
          </c:yVal>
          <c:smooth val="0"/>
          <c:extLst>
            <c:ext xmlns:c16="http://schemas.microsoft.com/office/drawing/2014/chart" uri="{C3380CC4-5D6E-409C-BE32-E72D297353CC}">
              <c16:uniqueId val="{00000000-EE34-5042-8F69-1C1F85F4B098}"/>
            </c:ext>
          </c:extLst>
        </c:ser>
        <c:ser>
          <c:idx val="1"/>
          <c:order val="1"/>
          <c:tx>
            <c:strRef>
              <c:f>PD_est!$AC$3</c:f>
              <c:strCache>
                <c:ptCount val="1"/>
                <c:pt idx="0">
                  <c:v>CI Upper</c:v>
                </c:pt>
              </c:strCache>
            </c:strRef>
          </c:tx>
          <c:spPr>
            <a:ln w="25400" cap="rnd">
              <a:solidFill>
                <a:schemeClr val="accent2">
                  <a:lumMod val="60000"/>
                  <a:lumOff val="40000"/>
                </a:schemeClr>
              </a:solidFill>
              <a:round/>
            </a:ln>
            <a:effectLst/>
          </c:spPr>
          <c:marker>
            <c:symbol val="circle"/>
            <c:size val="5"/>
            <c:spPr>
              <a:solidFill>
                <a:schemeClr val="accent2"/>
              </a:solidFill>
              <a:ln w="9525">
                <a:solidFill>
                  <a:schemeClr val="accent2"/>
                </a:solidFill>
              </a:ln>
              <a:effectLst/>
            </c:spPr>
          </c:marker>
          <c:yVal>
            <c:numRef>
              <c:f>PD_est!$AC$19:$AC$26</c:f>
              <c:numCache>
                <c:formatCode>0%</c:formatCode>
                <c:ptCount val="8"/>
                <c:pt idx="0">
                  <c:v>0</c:v>
                </c:pt>
                <c:pt idx="1">
                  <c:v>0</c:v>
                </c:pt>
                <c:pt idx="2">
                  <c:v>0</c:v>
                </c:pt>
                <c:pt idx="3">
                  <c:v>4.509581778767692E-2</c:v>
                </c:pt>
                <c:pt idx="4">
                  <c:v>6.2304521085572287E-2</c:v>
                </c:pt>
                <c:pt idx="5">
                  <c:v>4.2691960367574604E-2</c:v>
                </c:pt>
                <c:pt idx="6">
                  <c:v>0.24732485990365463</c:v>
                </c:pt>
                <c:pt idx="7">
                  <c:v>0.29189154782282095</c:v>
                </c:pt>
              </c:numCache>
            </c:numRef>
          </c:yVal>
          <c:smooth val="0"/>
          <c:extLst>
            <c:ext xmlns:c16="http://schemas.microsoft.com/office/drawing/2014/chart" uri="{C3380CC4-5D6E-409C-BE32-E72D297353CC}">
              <c16:uniqueId val="{00000001-EE34-5042-8F69-1C1F85F4B098}"/>
            </c:ext>
          </c:extLst>
        </c:ser>
        <c:ser>
          <c:idx val="2"/>
          <c:order val="2"/>
          <c:tx>
            <c:strRef>
              <c:f>PD_est!$AD$3</c:f>
              <c:strCache>
                <c:ptCount val="1"/>
                <c:pt idx="0">
                  <c:v>CI Lower</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yVal>
            <c:numRef>
              <c:f>PD_est!$AD$19:$AD$26</c:f>
              <c:numCache>
                <c:formatCode>0%</c:formatCode>
                <c:ptCount val="8"/>
                <c:pt idx="0">
                  <c:v>0</c:v>
                </c:pt>
                <c:pt idx="1">
                  <c:v>0</c:v>
                </c:pt>
                <c:pt idx="2">
                  <c:v>0</c:v>
                </c:pt>
                <c:pt idx="3">
                  <c:v>0</c:v>
                </c:pt>
                <c:pt idx="4">
                  <c:v>0</c:v>
                </c:pt>
                <c:pt idx="5">
                  <c:v>0</c:v>
                </c:pt>
                <c:pt idx="6">
                  <c:v>5.4561932549175546E-2</c:v>
                </c:pt>
                <c:pt idx="7">
                  <c:v>9.5205226370727411E-2</c:v>
                </c:pt>
              </c:numCache>
            </c:numRef>
          </c:yVal>
          <c:smooth val="0"/>
          <c:extLst>
            <c:ext xmlns:c16="http://schemas.microsoft.com/office/drawing/2014/chart" uri="{C3380CC4-5D6E-409C-BE32-E72D297353CC}">
              <c16:uniqueId val="{00000002-EE34-5042-8F69-1C1F85F4B098}"/>
            </c:ext>
          </c:extLst>
        </c:ser>
        <c:ser>
          <c:idx val="3"/>
          <c:order val="3"/>
          <c:tx>
            <c:strRef>
              <c:f>PD_est!$H$18</c:f>
              <c:strCache>
                <c:ptCount val="1"/>
                <c:pt idx="0">
                  <c:v>MLE_exp</c:v>
                </c:pt>
              </c:strCache>
            </c:strRef>
          </c:tx>
          <c:spPr>
            <a:ln w="25400" cap="rnd">
              <a:noFill/>
              <a:round/>
            </a:ln>
            <a:effectLst/>
          </c:spPr>
          <c:marker>
            <c:symbol val="circle"/>
            <c:size val="5"/>
            <c:spPr>
              <a:solidFill>
                <a:schemeClr val="accent4"/>
              </a:solidFill>
              <a:ln w="9525">
                <a:solidFill>
                  <a:schemeClr val="accent4"/>
                </a:solidFill>
              </a:ln>
              <a:effectLst/>
            </c:spPr>
          </c:marker>
          <c:yVal>
            <c:numRef>
              <c:f>PD_est!$H$19:$H$26</c:f>
              <c:numCache>
                <c:formatCode>0.0000%</c:formatCode>
                <c:ptCount val="8"/>
                <c:pt idx="0">
                  <c:v>1.1217086036269096E-3</c:v>
                </c:pt>
                <c:pt idx="1">
                  <c:v>2.371970834357329E-3</c:v>
                </c:pt>
                <c:pt idx="2">
                  <c:v>5.015781835719206E-3</c:v>
                </c:pt>
                <c:pt idx="3">
                  <c:v>1.0606398299305882E-2</c:v>
                </c:pt>
                <c:pt idx="4">
                  <c:v>2.2428344885815396E-2</c:v>
                </c:pt>
                <c:pt idx="5">
                  <c:v>4.7427094487862295E-2</c:v>
                </c:pt>
                <c:pt idx="6">
                  <c:v>0.10028958012783121</c:v>
                </c:pt>
                <c:pt idx="7">
                  <c:v>0.2120728665929717</c:v>
                </c:pt>
              </c:numCache>
            </c:numRef>
          </c:yVal>
          <c:smooth val="0"/>
          <c:extLst>
            <c:ext xmlns:c16="http://schemas.microsoft.com/office/drawing/2014/chart" uri="{C3380CC4-5D6E-409C-BE32-E72D297353CC}">
              <c16:uniqueId val="{00000003-EE34-5042-8F69-1C1F85F4B098}"/>
            </c:ext>
          </c:extLst>
        </c:ser>
        <c:dLbls>
          <c:showLegendKey val="0"/>
          <c:showVal val="0"/>
          <c:showCatName val="0"/>
          <c:showSerName val="0"/>
          <c:showPercent val="0"/>
          <c:showBubbleSize val="0"/>
        </c:dLbls>
        <c:axId val="97118464"/>
        <c:axId val="97119040"/>
      </c:scatterChart>
      <c:valAx>
        <c:axId val="97118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119040"/>
        <c:crosses val="autoZero"/>
        <c:crossBetween val="midCat"/>
      </c:valAx>
      <c:valAx>
        <c:axId val="9711904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1184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
              <a:t>Wald Confidence Interval</a:t>
            </a:r>
            <a:endParaRPr lang="ru-RU"/>
          </a:p>
        </c:rich>
      </c:tx>
      <c:layout>
        <c:manualLayout>
          <c:xMode val="edge"/>
          <c:yMode val="edge"/>
          <c:x val="0.2891869553251788"/>
          <c:y val="4.8000020157488783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ru-RU"/>
        </a:p>
      </c:txPr>
    </c:title>
    <c:autoTitleDeleted val="0"/>
    <c:plotArea>
      <c:layout/>
      <c:scatterChart>
        <c:scatterStyle val="lineMarker"/>
        <c:varyColors val="0"/>
        <c:ser>
          <c:idx val="0"/>
          <c:order val="0"/>
          <c:tx>
            <c:strRef>
              <c:f>PD_est!$Z$3</c:f>
              <c:strCache>
                <c:ptCount val="1"/>
                <c:pt idx="0">
                  <c:v>DR</c:v>
                </c:pt>
              </c:strCache>
            </c:strRef>
          </c:tx>
          <c:spPr>
            <a:ln w="25400" cap="rnd">
              <a:noFill/>
              <a:round/>
            </a:ln>
            <a:effectLst/>
          </c:spPr>
          <c:marker>
            <c:symbol val="circle"/>
            <c:size val="5"/>
            <c:spPr>
              <a:solidFill>
                <a:schemeClr val="accent1"/>
              </a:solidFill>
              <a:ln w="9525">
                <a:solidFill>
                  <a:schemeClr val="accent1"/>
                </a:solidFill>
              </a:ln>
              <a:effectLst/>
            </c:spPr>
          </c:marker>
          <c:xVal>
            <c:strRef>
              <c:f>PD_est!$Y$4:$Y$11</c:f>
              <c:strCache>
                <c:ptCount val="8"/>
                <c:pt idx="0">
                  <c:v>I1</c:v>
                </c:pt>
                <c:pt idx="1">
                  <c:v>I2</c:v>
                </c:pt>
                <c:pt idx="2">
                  <c:v>I3</c:v>
                </c:pt>
                <c:pt idx="3">
                  <c:v>I4</c:v>
                </c:pt>
                <c:pt idx="4">
                  <c:v>I5</c:v>
                </c:pt>
                <c:pt idx="5">
                  <c:v>I6</c:v>
                </c:pt>
                <c:pt idx="6">
                  <c:v>I7</c:v>
                </c:pt>
                <c:pt idx="7">
                  <c:v>I8</c:v>
                </c:pt>
              </c:strCache>
            </c:strRef>
          </c:xVal>
          <c:yVal>
            <c:numRef>
              <c:f>PD_est!$Z$34:$Z$41</c:f>
              <c:numCache>
                <c:formatCode>0.0000%</c:formatCode>
                <c:ptCount val="8"/>
                <c:pt idx="0">
                  <c:v>0</c:v>
                </c:pt>
                <c:pt idx="1">
                  <c:v>9.3457943925233638E-3</c:v>
                </c:pt>
                <c:pt idx="2">
                  <c:v>7.462686567164179E-3</c:v>
                </c:pt>
                <c:pt idx="3">
                  <c:v>7.874015748031496E-3</c:v>
                </c:pt>
                <c:pt idx="4">
                  <c:v>9.2105263157894732E-2</c:v>
                </c:pt>
                <c:pt idx="5">
                  <c:v>3.7037037037037035E-2</c:v>
                </c:pt>
                <c:pt idx="6">
                  <c:v>0.13043478260869565</c:v>
                </c:pt>
                <c:pt idx="7">
                  <c:v>0.35294117647058826</c:v>
                </c:pt>
              </c:numCache>
            </c:numRef>
          </c:yVal>
          <c:smooth val="0"/>
          <c:extLst>
            <c:ext xmlns:c16="http://schemas.microsoft.com/office/drawing/2014/chart" uri="{C3380CC4-5D6E-409C-BE32-E72D297353CC}">
              <c16:uniqueId val="{00000000-255E-4049-A936-93254348129C}"/>
            </c:ext>
          </c:extLst>
        </c:ser>
        <c:ser>
          <c:idx val="1"/>
          <c:order val="1"/>
          <c:tx>
            <c:strRef>
              <c:f>PD_est!$AC$3</c:f>
              <c:strCache>
                <c:ptCount val="1"/>
                <c:pt idx="0">
                  <c:v>CI Upper</c:v>
                </c:pt>
              </c:strCache>
            </c:strRef>
          </c:tx>
          <c:spPr>
            <a:ln w="25400" cap="rnd">
              <a:solidFill>
                <a:schemeClr val="accent2">
                  <a:lumMod val="60000"/>
                  <a:lumOff val="40000"/>
                </a:schemeClr>
              </a:solidFill>
              <a:round/>
            </a:ln>
            <a:effectLst/>
          </c:spPr>
          <c:marker>
            <c:symbol val="circle"/>
            <c:size val="5"/>
            <c:spPr>
              <a:solidFill>
                <a:schemeClr val="accent2"/>
              </a:solidFill>
              <a:ln w="9525">
                <a:solidFill>
                  <a:schemeClr val="accent2"/>
                </a:solidFill>
              </a:ln>
              <a:effectLst/>
            </c:spPr>
          </c:marker>
          <c:yVal>
            <c:numRef>
              <c:f>PD_est!$AC$34:$AC$41</c:f>
              <c:numCache>
                <c:formatCode>0%</c:formatCode>
                <c:ptCount val="8"/>
                <c:pt idx="0">
                  <c:v>0</c:v>
                </c:pt>
                <c:pt idx="1">
                  <c:v>2.7577753473477143E-2</c:v>
                </c:pt>
                <c:pt idx="2">
                  <c:v>2.2034872175739122E-2</c:v>
                </c:pt>
                <c:pt idx="3">
                  <c:v>2.3246206412892448E-2</c:v>
                </c:pt>
                <c:pt idx="4">
                  <c:v>0.15711961665962537</c:v>
                </c:pt>
                <c:pt idx="5">
                  <c:v>8.7408214308069387E-2</c:v>
                </c:pt>
                <c:pt idx="6">
                  <c:v>0.22775990189665346</c:v>
                </c:pt>
                <c:pt idx="7">
                  <c:v>0.46652713868481205</c:v>
                </c:pt>
              </c:numCache>
            </c:numRef>
          </c:yVal>
          <c:smooth val="0"/>
          <c:extLst>
            <c:ext xmlns:c16="http://schemas.microsoft.com/office/drawing/2014/chart" uri="{C3380CC4-5D6E-409C-BE32-E72D297353CC}">
              <c16:uniqueId val="{00000001-255E-4049-A936-93254348129C}"/>
            </c:ext>
          </c:extLst>
        </c:ser>
        <c:ser>
          <c:idx val="2"/>
          <c:order val="2"/>
          <c:tx>
            <c:strRef>
              <c:f>PD_est!$AD$3</c:f>
              <c:strCache>
                <c:ptCount val="1"/>
                <c:pt idx="0">
                  <c:v>CI Lower</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yVal>
            <c:numRef>
              <c:f>PD_est!$AD$34:$AD$41</c:f>
              <c:numCache>
                <c:formatCode>0%</c:formatCode>
                <c:ptCount val="8"/>
                <c:pt idx="0">
                  <c:v>0</c:v>
                </c:pt>
                <c:pt idx="1">
                  <c:v>0</c:v>
                </c:pt>
                <c:pt idx="2">
                  <c:v>0</c:v>
                </c:pt>
                <c:pt idx="3">
                  <c:v>0</c:v>
                </c:pt>
                <c:pt idx="4">
                  <c:v>2.7090909656164092E-2</c:v>
                </c:pt>
                <c:pt idx="5">
                  <c:v>0</c:v>
                </c:pt>
                <c:pt idx="6">
                  <c:v>3.3109663320737823E-2</c:v>
                </c:pt>
                <c:pt idx="7">
                  <c:v>0.23935521425636447</c:v>
                </c:pt>
              </c:numCache>
            </c:numRef>
          </c:yVal>
          <c:smooth val="0"/>
          <c:extLst>
            <c:ext xmlns:c16="http://schemas.microsoft.com/office/drawing/2014/chart" uri="{C3380CC4-5D6E-409C-BE32-E72D297353CC}">
              <c16:uniqueId val="{00000002-255E-4049-A936-93254348129C}"/>
            </c:ext>
          </c:extLst>
        </c:ser>
        <c:ser>
          <c:idx val="3"/>
          <c:order val="3"/>
          <c:tx>
            <c:strRef>
              <c:f>PD_est!$H$33</c:f>
              <c:strCache>
                <c:ptCount val="1"/>
                <c:pt idx="0">
                  <c:v>MLE_exp</c:v>
                </c:pt>
              </c:strCache>
            </c:strRef>
          </c:tx>
          <c:spPr>
            <a:ln w="25400" cap="rnd">
              <a:noFill/>
              <a:round/>
            </a:ln>
            <a:effectLst/>
          </c:spPr>
          <c:marker>
            <c:symbol val="circle"/>
            <c:size val="5"/>
            <c:spPr>
              <a:solidFill>
                <a:schemeClr val="accent4"/>
              </a:solidFill>
              <a:ln w="9525">
                <a:solidFill>
                  <a:schemeClr val="accent4"/>
                </a:solidFill>
              </a:ln>
              <a:effectLst/>
            </c:spPr>
          </c:marker>
          <c:xVal>
            <c:strRef>
              <c:f>PD_est!$Y$34:$Y$41</c:f>
              <c:strCache>
                <c:ptCount val="8"/>
                <c:pt idx="0">
                  <c:v>I1</c:v>
                </c:pt>
                <c:pt idx="1">
                  <c:v>I2</c:v>
                </c:pt>
                <c:pt idx="2">
                  <c:v>I3</c:v>
                </c:pt>
                <c:pt idx="3">
                  <c:v>I4</c:v>
                </c:pt>
                <c:pt idx="4">
                  <c:v>I5</c:v>
                </c:pt>
                <c:pt idx="5">
                  <c:v>I6</c:v>
                </c:pt>
                <c:pt idx="6">
                  <c:v>I7</c:v>
                </c:pt>
                <c:pt idx="7">
                  <c:v>I8</c:v>
                </c:pt>
              </c:strCache>
            </c:strRef>
          </c:xVal>
          <c:yVal>
            <c:numRef>
              <c:f>PD_est!$H$34:$H$41</c:f>
              <c:numCache>
                <c:formatCode>0.0000%</c:formatCode>
                <c:ptCount val="8"/>
                <c:pt idx="0">
                  <c:v>2.2795317272248155E-3</c:v>
                </c:pt>
                <c:pt idx="1">
                  <c:v>4.6522164209928741E-3</c:v>
                </c:pt>
                <c:pt idx="2">
                  <c:v>9.4945454670660994E-3</c:v>
                </c:pt>
                <c:pt idx="3">
                  <c:v>1.9377085128586172E-2</c:v>
                </c:pt>
                <c:pt idx="4">
                  <c:v>3.9546014012243121E-2</c:v>
                </c:pt>
                <c:pt idx="5">
                  <c:v>8.0708074195813689E-2</c:v>
                </c:pt>
                <c:pt idx="6">
                  <c:v>0.16471428039195921</c:v>
                </c:pt>
                <c:pt idx="7">
                  <c:v>0.33615960280772289</c:v>
                </c:pt>
              </c:numCache>
            </c:numRef>
          </c:yVal>
          <c:smooth val="0"/>
          <c:extLst>
            <c:ext xmlns:c16="http://schemas.microsoft.com/office/drawing/2014/chart" uri="{C3380CC4-5D6E-409C-BE32-E72D297353CC}">
              <c16:uniqueId val="{00000004-255E-4049-A936-93254348129C}"/>
            </c:ext>
          </c:extLst>
        </c:ser>
        <c:dLbls>
          <c:showLegendKey val="0"/>
          <c:showVal val="0"/>
          <c:showCatName val="0"/>
          <c:showSerName val="0"/>
          <c:showPercent val="0"/>
          <c:showBubbleSize val="0"/>
        </c:dLbls>
        <c:axId val="97121344"/>
        <c:axId val="97121920"/>
      </c:scatterChart>
      <c:valAx>
        <c:axId val="97121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121920"/>
        <c:crosses val="autoZero"/>
        <c:crossBetween val="midCat"/>
      </c:valAx>
      <c:valAx>
        <c:axId val="97121920"/>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1213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
              <a:t>Wald Confidence Interval</a:t>
            </a:r>
            <a:endParaRPr lang="ru-RU"/>
          </a:p>
        </c:rich>
      </c:tx>
      <c:layout>
        <c:manualLayout>
          <c:xMode val="edge"/>
          <c:yMode val="edge"/>
          <c:x val="0.28570529379307408"/>
          <c:y val="5.8666691303597397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ru-RU"/>
        </a:p>
      </c:txPr>
    </c:title>
    <c:autoTitleDeleted val="0"/>
    <c:plotArea>
      <c:layout/>
      <c:scatterChart>
        <c:scatterStyle val="lineMarker"/>
        <c:varyColors val="0"/>
        <c:ser>
          <c:idx val="0"/>
          <c:order val="0"/>
          <c:tx>
            <c:strRef>
              <c:f>PD_est!$Z$3</c:f>
              <c:strCache>
                <c:ptCount val="1"/>
                <c:pt idx="0">
                  <c:v>DR</c:v>
                </c:pt>
              </c:strCache>
            </c:strRef>
          </c:tx>
          <c:spPr>
            <a:ln w="25400" cap="rnd">
              <a:noFill/>
              <a:round/>
            </a:ln>
            <a:effectLst/>
          </c:spPr>
          <c:marker>
            <c:symbol val="circle"/>
            <c:size val="5"/>
            <c:spPr>
              <a:solidFill>
                <a:schemeClr val="accent1"/>
              </a:solidFill>
              <a:ln w="9525">
                <a:solidFill>
                  <a:schemeClr val="accent1"/>
                </a:solidFill>
              </a:ln>
              <a:effectLst/>
            </c:spPr>
          </c:marker>
          <c:xVal>
            <c:strRef>
              <c:f>PD_est!$Y$4:$Y$11</c:f>
              <c:strCache>
                <c:ptCount val="8"/>
                <c:pt idx="0">
                  <c:v>I1</c:v>
                </c:pt>
                <c:pt idx="1">
                  <c:v>I2</c:v>
                </c:pt>
                <c:pt idx="2">
                  <c:v>I3</c:v>
                </c:pt>
                <c:pt idx="3">
                  <c:v>I4</c:v>
                </c:pt>
                <c:pt idx="4">
                  <c:v>I5</c:v>
                </c:pt>
                <c:pt idx="5">
                  <c:v>I6</c:v>
                </c:pt>
                <c:pt idx="6">
                  <c:v>I7</c:v>
                </c:pt>
                <c:pt idx="7">
                  <c:v>I8</c:v>
                </c:pt>
              </c:strCache>
            </c:strRef>
          </c:xVal>
          <c:yVal>
            <c:numRef>
              <c:f>PD_est!$Z$49:$Z$56</c:f>
              <c:numCache>
                <c:formatCode>0.0000%</c:formatCode>
                <c:ptCount val="8"/>
                <c:pt idx="0">
                  <c:v>1.3157894736842105E-2</c:v>
                </c:pt>
                <c:pt idx="1">
                  <c:v>8.4033613445378148E-3</c:v>
                </c:pt>
                <c:pt idx="2">
                  <c:v>2.5210084033613446E-2</c:v>
                </c:pt>
                <c:pt idx="3">
                  <c:v>4.8387096774193547E-2</c:v>
                </c:pt>
                <c:pt idx="4">
                  <c:v>8.0645161290322578E-2</c:v>
                </c:pt>
                <c:pt idx="5">
                  <c:v>0.04</c:v>
                </c:pt>
                <c:pt idx="6">
                  <c:v>0.1891891891891892</c:v>
                </c:pt>
                <c:pt idx="7">
                  <c:v>0.36842105263157893</c:v>
                </c:pt>
              </c:numCache>
            </c:numRef>
          </c:yVal>
          <c:smooth val="0"/>
          <c:extLst>
            <c:ext xmlns:c16="http://schemas.microsoft.com/office/drawing/2014/chart" uri="{C3380CC4-5D6E-409C-BE32-E72D297353CC}">
              <c16:uniqueId val="{00000000-CDB7-FB4B-98ED-40423EBEE9FD}"/>
            </c:ext>
          </c:extLst>
        </c:ser>
        <c:ser>
          <c:idx val="1"/>
          <c:order val="1"/>
          <c:tx>
            <c:strRef>
              <c:f>PD_est!$AC$3</c:f>
              <c:strCache>
                <c:ptCount val="1"/>
                <c:pt idx="0">
                  <c:v>CI Upper</c:v>
                </c:pt>
              </c:strCache>
            </c:strRef>
          </c:tx>
          <c:spPr>
            <a:ln w="25400" cap="rnd">
              <a:solidFill>
                <a:schemeClr val="accent2">
                  <a:lumMod val="60000"/>
                  <a:lumOff val="40000"/>
                </a:schemeClr>
              </a:solidFill>
              <a:round/>
            </a:ln>
            <a:effectLst/>
          </c:spPr>
          <c:marker>
            <c:symbol val="circle"/>
            <c:size val="5"/>
            <c:spPr>
              <a:solidFill>
                <a:schemeClr val="accent2"/>
              </a:solidFill>
              <a:ln w="9525">
                <a:solidFill>
                  <a:schemeClr val="accent2"/>
                </a:solidFill>
              </a:ln>
              <a:effectLst/>
            </c:spPr>
          </c:marker>
          <c:yVal>
            <c:numRef>
              <c:f>PD_est!$AC$49:$AC$56</c:f>
              <c:numCache>
                <c:formatCode>0%</c:formatCode>
                <c:ptCount val="8"/>
                <c:pt idx="0">
                  <c:v>3.877713901165282E-2</c:v>
                </c:pt>
                <c:pt idx="1">
                  <c:v>2.4804599426611763E-2</c:v>
                </c:pt>
                <c:pt idx="2">
                  <c:v>5.3376088981497011E-2</c:v>
                </c:pt>
                <c:pt idx="3">
                  <c:v>8.6156504316335217E-2</c:v>
                </c:pt>
                <c:pt idx="4">
                  <c:v>0.14842350738444623</c:v>
                </c:pt>
                <c:pt idx="5">
                  <c:v>9.4317113325359997E-2</c:v>
                </c:pt>
                <c:pt idx="6">
                  <c:v>0.31539028694590643</c:v>
                </c:pt>
                <c:pt idx="7">
                  <c:v>0.49364998717758868</c:v>
                </c:pt>
              </c:numCache>
            </c:numRef>
          </c:yVal>
          <c:smooth val="0"/>
          <c:extLst>
            <c:ext xmlns:c16="http://schemas.microsoft.com/office/drawing/2014/chart" uri="{C3380CC4-5D6E-409C-BE32-E72D297353CC}">
              <c16:uniqueId val="{00000001-CDB7-FB4B-98ED-40423EBEE9FD}"/>
            </c:ext>
          </c:extLst>
        </c:ser>
        <c:ser>
          <c:idx val="2"/>
          <c:order val="2"/>
          <c:tx>
            <c:strRef>
              <c:f>PD_est!$AD$3</c:f>
              <c:strCache>
                <c:ptCount val="1"/>
                <c:pt idx="0">
                  <c:v>CI Lower</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yVal>
            <c:numRef>
              <c:f>PD_est!$AD$49:$AD$56</c:f>
              <c:numCache>
                <c:formatCode>0%</c:formatCode>
                <c:ptCount val="8"/>
                <c:pt idx="0">
                  <c:v>0</c:v>
                </c:pt>
                <c:pt idx="1">
                  <c:v>0</c:v>
                </c:pt>
                <c:pt idx="2">
                  <c:v>0</c:v>
                </c:pt>
                <c:pt idx="3">
                  <c:v>1.0617689232051877E-2</c:v>
                </c:pt>
                <c:pt idx="4">
                  <c:v>1.2866815196198922E-2</c:v>
                </c:pt>
                <c:pt idx="5">
                  <c:v>0</c:v>
                </c:pt>
                <c:pt idx="6">
                  <c:v>6.2988091432471971E-2</c:v>
                </c:pt>
                <c:pt idx="7">
                  <c:v>0.24319211808556918</c:v>
                </c:pt>
              </c:numCache>
            </c:numRef>
          </c:yVal>
          <c:smooth val="0"/>
          <c:extLst>
            <c:ext xmlns:c16="http://schemas.microsoft.com/office/drawing/2014/chart" uri="{C3380CC4-5D6E-409C-BE32-E72D297353CC}">
              <c16:uniqueId val="{00000002-CDB7-FB4B-98ED-40423EBEE9FD}"/>
            </c:ext>
          </c:extLst>
        </c:ser>
        <c:ser>
          <c:idx val="3"/>
          <c:order val="3"/>
          <c:tx>
            <c:strRef>
              <c:f>PD_est!$H$48</c:f>
              <c:strCache>
                <c:ptCount val="1"/>
                <c:pt idx="0">
                  <c:v>MLE_exp</c:v>
                </c:pt>
              </c:strCache>
            </c:strRef>
          </c:tx>
          <c:spPr>
            <a:ln w="25400" cap="rnd">
              <a:noFill/>
              <a:round/>
            </a:ln>
            <a:effectLst/>
          </c:spPr>
          <c:marker>
            <c:symbol val="circle"/>
            <c:size val="5"/>
            <c:spPr>
              <a:solidFill>
                <a:schemeClr val="accent4"/>
              </a:solidFill>
              <a:ln w="9525">
                <a:solidFill>
                  <a:schemeClr val="accent4"/>
                </a:solidFill>
              </a:ln>
              <a:effectLst/>
            </c:spPr>
          </c:marker>
          <c:yVal>
            <c:numRef>
              <c:f>PD_est!$H$49:$H$56</c:f>
              <c:numCache>
                <c:formatCode>0.0000%</c:formatCode>
                <c:ptCount val="8"/>
                <c:pt idx="0">
                  <c:v>7.5970008268795705E-3</c:v>
                </c:pt>
                <c:pt idx="1">
                  <c:v>1.3084439957129297E-2</c:v>
                </c:pt>
                <c:pt idx="2">
                  <c:v>2.2535546973481417E-2</c:v>
                </c:pt>
                <c:pt idx="3">
                  <c:v>3.8813344633621516E-2</c:v>
                </c:pt>
                <c:pt idx="4">
                  <c:v>6.6848864304070971E-2</c:v>
                </c:pt>
                <c:pt idx="5">
                  <c:v>0.11513490272294348</c:v>
                </c:pt>
                <c:pt idx="6">
                  <c:v>0.19829874393564514</c:v>
                </c:pt>
                <c:pt idx="7">
                  <c:v>0.34153320076257465</c:v>
                </c:pt>
              </c:numCache>
            </c:numRef>
          </c:yVal>
          <c:smooth val="0"/>
          <c:extLst>
            <c:ext xmlns:c16="http://schemas.microsoft.com/office/drawing/2014/chart" uri="{C3380CC4-5D6E-409C-BE32-E72D297353CC}">
              <c16:uniqueId val="{00000003-CDB7-FB4B-98ED-40423EBEE9FD}"/>
            </c:ext>
          </c:extLst>
        </c:ser>
        <c:dLbls>
          <c:showLegendKey val="0"/>
          <c:showVal val="0"/>
          <c:showCatName val="0"/>
          <c:showSerName val="0"/>
          <c:showPercent val="0"/>
          <c:showBubbleSize val="0"/>
        </c:dLbls>
        <c:axId val="97525760"/>
        <c:axId val="97526336"/>
      </c:scatterChart>
      <c:valAx>
        <c:axId val="9752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26336"/>
        <c:crosses val="autoZero"/>
        <c:crossBetween val="midCat"/>
      </c:valAx>
      <c:valAx>
        <c:axId val="97526336"/>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257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
              <a:t>Wald Confidence Interval</a:t>
            </a:r>
            <a:endParaRPr lang="ru-RU"/>
          </a:p>
        </c:rich>
      </c:tx>
      <c:layout>
        <c:manualLayout>
          <c:xMode val="edge"/>
          <c:yMode val="edge"/>
          <c:x val="0.29700590694830009"/>
          <c:y val="5.3619325587099947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ru-RU"/>
        </a:p>
      </c:txPr>
    </c:title>
    <c:autoTitleDeleted val="0"/>
    <c:plotArea>
      <c:layout/>
      <c:scatterChart>
        <c:scatterStyle val="lineMarker"/>
        <c:varyColors val="0"/>
        <c:ser>
          <c:idx val="0"/>
          <c:order val="0"/>
          <c:tx>
            <c:strRef>
              <c:f>PD_est!$Z$3</c:f>
              <c:strCache>
                <c:ptCount val="1"/>
                <c:pt idx="0">
                  <c:v>DR</c:v>
                </c:pt>
              </c:strCache>
            </c:strRef>
          </c:tx>
          <c:spPr>
            <a:ln w="25400" cap="rnd">
              <a:noFill/>
              <a:round/>
            </a:ln>
            <a:effectLst/>
          </c:spPr>
          <c:marker>
            <c:symbol val="circle"/>
            <c:size val="5"/>
            <c:spPr>
              <a:solidFill>
                <a:schemeClr val="accent1"/>
              </a:solidFill>
              <a:ln w="9525">
                <a:solidFill>
                  <a:schemeClr val="accent1"/>
                </a:solidFill>
              </a:ln>
              <a:effectLst/>
            </c:spPr>
          </c:marker>
          <c:xVal>
            <c:strRef>
              <c:f>PD_est!$Y$4:$Y$11</c:f>
              <c:strCache>
                <c:ptCount val="8"/>
                <c:pt idx="0">
                  <c:v>I1</c:v>
                </c:pt>
                <c:pt idx="1">
                  <c:v>I2</c:v>
                </c:pt>
                <c:pt idx="2">
                  <c:v>I3</c:v>
                </c:pt>
                <c:pt idx="3">
                  <c:v>I4</c:v>
                </c:pt>
                <c:pt idx="4">
                  <c:v>I5</c:v>
                </c:pt>
                <c:pt idx="5">
                  <c:v>I6</c:v>
                </c:pt>
                <c:pt idx="6">
                  <c:v>I7</c:v>
                </c:pt>
                <c:pt idx="7">
                  <c:v>I8</c:v>
                </c:pt>
              </c:strCache>
            </c:strRef>
          </c:xVal>
          <c:yVal>
            <c:numRef>
              <c:f>PD_est!$Z$64:$Z$71</c:f>
              <c:numCache>
                <c:formatCode>0.0000%</c:formatCode>
                <c:ptCount val="8"/>
                <c:pt idx="0">
                  <c:v>2.4691358024691357E-2</c:v>
                </c:pt>
                <c:pt idx="1">
                  <c:v>5.0847457627118647E-2</c:v>
                </c:pt>
                <c:pt idx="2">
                  <c:v>3.968253968253968E-2</c:v>
                </c:pt>
                <c:pt idx="3">
                  <c:v>5.2173913043478258E-2</c:v>
                </c:pt>
                <c:pt idx="4">
                  <c:v>9.8039215686274508E-2</c:v>
                </c:pt>
                <c:pt idx="5">
                  <c:v>0.13636363636363635</c:v>
                </c:pt>
                <c:pt idx="6">
                  <c:v>0.20833333333333334</c:v>
                </c:pt>
                <c:pt idx="7">
                  <c:v>0.48</c:v>
                </c:pt>
              </c:numCache>
            </c:numRef>
          </c:yVal>
          <c:smooth val="0"/>
          <c:extLst>
            <c:ext xmlns:c16="http://schemas.microsoft.com/office/drawing/2014/chart" uri="{C3380CC4-5D6E-409C-BE32-E72D297353CC}">
              <c16:uniqueId val="{00000000-28AB-C543-894A-040E0713E553}"/>
            </c:ext>
          </c:extLst>
        </c:ser>
        <c:ser>
          <c:idx val="1"/>
          <c:order val="1"/>
          <c:tx>
            <c:strRef>
              <c:f>PD_est!$AC$3</c:f>
              <c:strCache>
                <c:ptCount val="1"/>
                <c:pt idx="0">
                  <c:v>CI Upper</c:v>
                </c:pt>
              </c:strCache>
            </c:strRef>
          </c:tx>
          <c:spPr>
            <a:ln w="25400" cap="rnd">
              <a:solidFill>
                <a:schemeClr val="accent2">
                  <a:lumMod val="60000"/>
                  <a:lumOff val="40000"/>
                </a:schemeClr>
              </a:solidFill>
              <a:round/>
            </a:ln>
            <a:effectLst/>
          </c:spPr>
          <c:marker>
            <c:symbol val="circle"/>
            <c:size val="5"/>
            <c:spPr>
              <a:solidFill>
                <a:schemeClr val="accent2"/>
              </a:solidFill>
              <a:ln w="9525">
                <a:solidFill>
                  <a:schemeClr val="accent2"/>
                </a:solidFill>
              </a:ln>
              <a:effectLst/>
            </c:spPr>
          </c:marker>
          <c:yVal>
            <c:numRef>
              <c:f>PD_est!$AC$64:$AC$71</c:f>
              <c:numCache>
                <c:formatCode>0%</c:formatCode>
                <c:ptCount val="8"/>
                <c:pt idx="0">
                  <c:v>5.8486718760430732E-2</c:v>
                </c:pt>
                <c:pt idx="1">
                  <c:v>9.0486001927404955E-2</c:v>
                </c:pt>
                <c:pt idx="2">
                  <c:v>7.3768688911705724E-2</c:v>
                </c:pt>
                <c:pt idx="3">
                  <c:v>9.2818076098780733E-2</c:v>
                </c:pt>
                <c:pt idx="4">
                  <c:v>0.17965322725247865</c:v>
                </c:pt>
                <c:pt idx="5">
                  <c:v>0.23776515987634655</c:v>
                </c:pt>
                <c:pt idx="6">
                  <c:v>0.37081374525815358</c:v>
                </c:pt>
                <c:pt idx="7">
                  <c:v>0.61848201038402062</c:v>
                </c:pt>
              </c:numCache>
            </c:numRef>
          </c:yVal>
          <c:smooth val="0"/>
          <c:extLst>
            <c:ext xmlns:c16="http://schemas.microsoft.com/office/drawing/2014/chart" uri="{C3380CC4-5D6E-409C-BE32-E72D297353CC}">
              <c16:uniqueId val="{00000001-28AB-C543-894A-040E0713E553}"/>
            </c:ext>
          </c:extLst>
        </c:ser>
        <c:ser>
          <c:idx val="2"/>
          <c:order val="2"/>
          <c:tx>
            <c:strRef>
              <c:f>PD_est!$AD$3</c:f>
              <c:strCache>
                <c:ptCount val="1"/>
                <c:pt idx="0">
                  <c:v>CI Lower</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yVal>
            <c:numRef>
              <c:f>PD_est!$AD$64:$AD$71</c:f>
              <c:numCache>
                <c:formatCode>0%</c:formatCode>
                <c:ptCount val="8"/>
                <c:pt idx="0">
                  <c:v>0</c:v>
                </c:pt>
                <c:pt idx="1">
                  <c:v>1.120891332683234E-2</c:v>
                </c:pt>
                <c:pt idx="2">
                  <c:v>5.5963904533736369E-3</c:v>
                </c:pt>
                <c:pt idx="3">
                  <c:v>1.1529749988175783E-2</c:v>
                </c:pt>
                <c:pt idx="4">
                  <c:v>1.6425204120070369E-2</c:v>
                </c:pt>
                <c:pt idx="5">
                  <c:v>3.4962112850926153E-2</c:v>
                </c:pt>
                <c:pt idx="6">
                  <c:v>4.5852921408513131E-2</c:v>
                </c:pt>
                <c:pt idx="7">
                  <c:v>0.34151798961597934</c:v>
                </c:pt>
              </c:numCache>
            </c:numRef>
          </c:yVal>
          <c:smooth val="0"/>
          <c:extLst>
            <c:ext xmlns:c16="http://schemas.microsoft.com/office/drawing/2014/chart" uri="{C3380CC4-5D6E-409C-BE32-E72D297353CC}">
              <c16:uniqueId val="{00000002-28AB-C543-894A-040E0713E553}"/>
            </c:ext>
          </c:extLst>
        </c:ser>
        <c:ser>
          <c:idx val="3"/>
          <c:order val="3"/>
          <c:tx>
            <c:strRef>
              <c:f>PD_est!$H$63</c:f>
              <c:strCache>
                <c:ptCount val="1"/>
                <c:pt idx="0">
                  <c:v>MLE_exp</c:v>
                </c:pt>
              </c:strCache>
            </c:strRef>
          </c:tx>
          <c:spPr>
            <a:ln w="25400" cap="rnd">
              <a:noFill/>
              <a:round/>
            </a:ln>
            <a:effectLst/>
          </c:spPr>
          <c:marker>
            <c:symbol val="circle"/>
            <c:size val="5"/>
            <c:spPr>
              <a:solidFill>
                <a:schemeClr val="accent4"/>
              </a:solidFill>
              <a:ln w="9525">
                <a:solidFill>
                  <a:schemeClr val="accent4"/>
                </a:solidFill>
              </a:ln>
              <a:effectLst/>
            </c:spPr>
          </c:marker>
          <c:yVal>
            <c:numRef>
              <c:f>PD_est!$H$64:$H$71</c:f>
              <c:numCache>
                <c:formatCode>0.0000%</c:formatCode>
                <c:ptCount val="8"/>
                <c:pt idx="0">
                  <c:v>1.7988939906720351E-2</c:v>
                </c:pt>
                <c:pt idx="1">
                  <c:v>2.8308148152734847E-2</c:v>
                </c:pt>
                <c:pt idx="2">
                  <c:v>4.4546885808307957E-2</c:v>
                </c:pt>
                <c:pt idx="3">
                  <c:v>7.0100842503422939E-2</c:v>
                </c:pt>
                <c:pt idx="4">
                  <c:v>0.1103136174509695</c:v>
                </c:pt>
                <c:pt idx="5">
                  <c:v>0.17359412184703266</c:v>
                </c:pt>
                <c:pt idx="6">
                  <c:v>0.27317497001887664</c:v>
                </c:pt>
                <c:pt idx="7">
                  <c:v>0.42987955727309529</c:v>
                </c:pt>
              </c:numCache>
            </c:numRef>
          </c:yVal>
          <c:smooth val="0"/>
          <c:extLst>
            <c:ext xmlns:c16="http://schemas.microsoft.com/office/drawing/2014/chart" uri="{C3380CC4-5D6E-409C-BE32-E72D297353CC}">
              <c16:uniqueId val="{00000003-28AB-C543-894A-040E0713E553}"/>
            </c:ext>
          </c:extLst>
        </c:ser>
        <c:dLbls>
          <c:showLegendKey val="0"/>
          <c:showVal val="0"/>
          <c:showCatName val="0"/>
          <c:showSerName val="0"/>
          <c:showPercent val="0"/>
          <c:showBubbleSize val="0"/>
        </c:dLbls>
        <c:axId val="97528640"/>
        <c:axId val="97529216"/>
      </c:scatterChart>
      <c:valAx>
        <c:axId val="97528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29216"/>
        <c:crosses val="autoZero"/>
        <c:crossBetween val="midCat"/>
      </c:valAx>
      <c:valAx>
        <c:axId val="97529216"/>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2864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
              <a:t>Wald Confidence Interval</a:t>
            </a:r>
            <a:endParaRPr lang="ru-RU"/>
          </a:p>
        </c:rich>
      </c:tx>
      <c:layout>
        <c:manualLayout>
          <c:xMode val="edge"/>
          <c:yMode val="edge"/>
          <c:x val="0.32305460536992714"/>
          <c:y val="4.2164301334206872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ru-RU"/>
        </a:p>
      </c:txPr>
    </c:title>
    <c:autoTitleDeleted val="0"/>
    <c:plotArea>
      <c:layout/>
      <c:scatterChart>
        <c:scatterStyle val="lineMarker"/>
        <c:varyColors val="0"/>
        <c:ser>
          <c:idx val="0"/>
          <c:order val="0"/>
          <c:tx>
            <c:strRef>
              <c:f>PD_est!$Z$3</c:f>
              <c:strCache>
                <c:ptCount val="1"/>
                <c:pt idx="0">
                  <c:v>DR</c:v>
                </c:pt>
              </c:strCache>
            </c:strRef>
          </c:tx>
          <c:spPr>
            <a:ln w="25400" cap="rnd">
              <a:noFill/>
              <a:round/>
            </a:ln>
            <a:effectLst/>
          </c:spPr>
          <c:marker>
            <c:symbol val="circle"/>
            <c:size val="5"/>
            <c:spPr>
              <a:solidFill>
                <a:schemeClr val="accent1"/>
              </a:solidFill>
              <a:ln w="9525">
                <a:solidFill>
                  <a:schemeClr val="accent1"/>
                </a:solidFill>
              </a:ln>
              <a:effectLst/>
            </c:spPr>
          </c:marker>
          <c:xVal>
            <c:strRef>
              <c:f>PD_est!$Y$4:$Y$11</c:f>
              <c:strCache>
                <c:ptCount val="8"/>
                <c:pt idx="0">
                  <c:v>I1</c:v>
                </c:pt>
                <c:pt idx="1">
                  <c:v>I2</c:v>
                </c:pt>
                <c:pt idx="2">
                  <c:v>I3</c:v>
                </c:pt>
                <c:pt idx="3">
                  <c:v>I4</c:v>
                </c:pt>
                <c:pt idx="4">
                  <c:v>I5</c:v>
                </c:pt>
                <c:pt idx="5">
                  <c:v>I6</c:v>
                </c:pt>
                <c:pt idx="6">
                  <c:v>I7</c:v>
                </c:pt>
                <c:pt idx="7">
                  <c:v>I8</c:v>
                </c:pt>
              </c:strCache>
            </c:strRef>
          </c:xVal>
          <c:yVal>
            <c:numRef>
              <c:f>PD_est!$Z$79:$Z$86</c:f>
              <c:numCache>
                <c:formatCode>0.0000%</c:formatCode>
                <c:ptCount val="8"/>
                <c:pt idx="0">
                  <c:v>1.8181818181818181E-2</c:v>
                </c:pt>
                <c:pt idx="1">
                  <c:v>8.1395348837209308E-2</c:v>
                </c:pt>
                <c:pt idx="2">
                  <c:v>7.8947368421052627E-2</c:v>
                </c:pt>
                <c:pt idx="3">
                  <c:v>0.19607843137254902</c:v>
                </c:pt>
                <c:pt idx="4">
                  <c:v>0.43209876543209874</c:v>
                </c:pt>
                <c:pt idx="5">
                  <c:v>0.48571428571428571</c:v>
                </c:pt>
                <c:pt idx="6">
                  <c:v>0.66176470588235292</c:v>
                </c:pt>
                <c:pt idx="7">
                  <c:v>0.8</c:v>
                </c:pt>
              </c:numCache>
            </c:numRef>
          </c:yVal>
          <c:smooth val="0"/>
          <c:extLst>
            <c:ext xmlns:c16="http://schemas.microsoft.com/office/drawing/2014/chart" uri="{C3380CC4-5D6E-409C-BE32-E72D297353CC}">
              <c16:uniqueId val="{00000000-E4B2-8341-8216-8E16B461DD28}"/>
            </c:ext>
          </c:extLst>
        </c:ser>
        <c:ser>
          <c:idx val="1"/>
          <c:order val="1"/>
          <c:tx>
            <c:strRef>
              <c:f>PD_est!$AC$3</c:f>
              <c:strCache>
                <c:ptCount val="1"/>
                <c:pt idx="0">
                  <c:v>CI Upper</c:v>
                </c:pt>
              </c:strCache>
            </c:strRef>
          </c:tx>
          <c:spPr>
            <a:ln w="25400" cap="rnd">
              <a:solidFill>
                <a:schemeClr val="accent2">
                  <a:lumMod val="60000"/>
                  <a:lumOff val="40000"/>
                </a:schemeClr>
              </a:solidFill>
              <a:round/>
            </a:ln>
            <a:effectLst/>
          </c:spPr>
          <c:marker>
            <c:symbol val="circle"/>
            <c:size val="5"/>
            <c:spPr>
              <a:solidFill>
                <a:schemeClr val="accent2"/>
              </a:solidFill>
              <a:ln w="9525">
                <a:solidFill>
                  <a:schemeClr val="accent2"/>
                </a:solidFill>
              </a:ln>
              <a:effectLst/>
            </c:spPr>
          </c:marker>
          <c:yVal>
            <c:numRef>
              <c:f>PD_est!$AC$79:$AC$86</c:f>
              <c:numCache>
                <c:formatCode>0%</c:formatCode>
                <c:ptCount val="8"/>
                <c:pt idx="0">
                  <c:v>5.3492728757870908E-2</c:v>
                </c:pt>
                <c:pt idx="1">
                  <c:v>0.13918777943607979</c:v>
                </c:pt>
                <c:pt idx="2">
                  <c:v>0.12844845118624448</c:v>
                </c:pt>
                <c:pt idx="3">
                  <c:v>0.25899023094332019</c:v>
                </c:pt>
                <c:pt idx="4">
                  <c:v>0.53997890038290319</c:v>
                </c:pt>
                <c:pt idx="5">
                  <c:v>0.60279887052373016</c:v>
                </c:pt>
                <c:pt idx="6">
                  <c:v>0.77421559074418056</c:v>
                </c:pt>
                <c:pt idx="7">
                  <c:v>0.91087434329005068</c:v>
                </c:pt>
              </c:numCache>
            </c:numRef>
          </c:yVal>
          <c:smooth val="0"/>
          <c:extLst>
            <c:ext xmlns:c16="http://schemas.microsoft.com/office/drawing/2014/chart" uri="{C3380CC4-5D6E-409C-BE32-E72D297353CC}">
              <c16:uniqueId val="{00000001-E4B2-8341-8216-8E16B461DD28}"/>
            </c:ext>
          </c:extLst>
        </c:ser>
        <c:ser>
          <c:idx val="2"/>
          <c:order val="2"/>
          <c:tx>
            <c:strRef>
              <c:f>PD_est!$AD$3</c:f>
              <c:strCache>
                <c:ptCount val="1"/>
                <c:pt idx="0">
                  <c:v>CI Lower</c:v>
                </c:pt>
              </c:strCache>
            </c:strRef>
          </c:tx>
          <c:spPr>
            <a:ln w="25400" cap="rnd">
              <a:solidFill>
                <a:schemeClr val="bg2">
                  <a:lumMod val="75000"/>
                </a:schemeClr>
              </a:solidFill>
              <a:round/>
            </a:ln>
            <a:effectLst/>
          </c:spPr>
          <c:marker>
            <c:symbol val="circle"/>
            <c:size val="5"/>
            <c:spPr>
              <a:solidFill>
                <a:schemeClr val="accent3"/>
              </a:solidFill>
              <a:ln w="9525">
                <a:solidFill>
                  <a:schemeClr val="accent3"/>
                </a:solidFill>
              </a:ln>
              <a:effectLst/>
            </c:spPr>
          </c:marker>
          <c:yVal>
            <c:numRef>
              <c:f>PD_est!$AD$79:$AD$86</c:f>
              <c:numCache>
                <c:formatCode>0%</c:formatCode>
                <c:ptCount val="8"/>
                <c:pt idx="0">
                  <c:v>0</c:v>
                </c:pt>
                <c:pt idx="1">
                  <c:v>2.3602918238338821E-2</c:v>
                </c:pt>
                <c:pt idx="2">
                  <c:v>2.9446285655860771E-2</c:v>
                </c:pt>
                <c:pt idx="3">
                  <c:v>0.13316663180177787</c:v>
                </c:pt>
                <c:pt idx="4">
                  <c:v>0.32421863048129435</c:v>
                </c:pt>
                <c:pt idx="5">
                  <c:v>0.36862970090484126</c:v>
                </c:pt>
                <c:pt idx="6">
                  <c:v>0.54931382102052528</c:v>
                </c:pt>
                <c:pt idx="7">
                  <c:v>0.68912565670994941</c:v>
                </c:pt>
              </c:numCache>
            </c:numRef>
          </c:yVal>
          <c:smooth val="0"/>
          <c:extLst>
            <c:ext xmlns:c16="http://schemas.microsoft.com/office/drawing/2014/chart" uri="{C3380CC4-5D6E-409C-BE32-E72D297353CC}">
              <c16:uniqueId val="{00000002-E4B2-8341-8216-8E16B461DD28}"/>
            </c:ext>
          </c:extLst>
        </c:ser>
        <c:ser>
          <c:idx val="3"/>
          <c:order val="3"/>
          <c:tx>
            <c:strRef>
              <c:f>PD_est!$H$78</c:f>
              <c:strCache>
                <c:ptCount val="1"/>
                <c:pt idx="0">
                  <c:v>MLE_exp</c:v>
                </c:pt>
              </c:strCache>
            </c:strRef>
          </c:tx>
          <c:spPr>
            <a:ln w="25400" cap="rnd">
              <a:noFill/>
              <a:round/>
            </a:ln>
            <a:effectLst/>
          </c:spPr>
          <c:marker>
            <c:symbol val="circle"/>
            <c:size val="5"/>
            <c:spPr>
              <a:solidFill>
                <a:schemeClr val="accent4"/>
              </a:solidFill>
              <a:ln w="9525">
                <a:solidFill>
                  <a:schemeClr val="accent4"/>
                </a:solidFill>
              </a:ln>
              <a:effectLst/>
            </c:spPr>
          </c:marker>
          <c:yVal>
            <c:numRef>
              <c:f>PD_est!$H$79:$H$86</c:f>
              <c:numCache>
                <c:formatCode>0.0000%</c:formatCode>
                <c:ptCount val="8"/>
                <c:pt idx="0">
                  <c:v>6.8239471980107699E-2</c:v>
                </c:pt>
                <c:pt idx="1">
                  <c:v>9.7998857395461755E-2</c:v>
                </c:pt>
                <c:pt idx="2">
                  <c:v>0.14073637694054292</c:v>
                </c:pt>
                <c:pt idx="3">
                  <c:v>0.20211182375752693</c:v>
                </c:pt>
                <c:pt idx="4">
                  <c:v>0.29025323935865732</c:v>
                </c:pt>
                <c:pt idx="5">
                  <c:v>0.41683332222693137</c:v>
                </c:pt>
                <c:pt idx="6">
                  <c:v>0.59861526060022063</c:v>
                </c:pt>
                <c:pt idx="7">
                  <c:v>0.8596727063686701</c:v>
                </c:pt>
              </c:numCache>
            </c:numRef>
          </c:yVal>
          <c:smooth val="0"/>
          <c:extLst>
            <c:ext xmlns:c16="http://schemas.microsoft.com/office/drawing/2014/chart" uri="{C3380CC4-5D6E-409C-BE32-E72D297353CC}">
              <c16:uniqueId val="{00000003-E4B2-8341-8216-8E16B461DD28}"/>
            </c:ext>
          </c:extLst>
        </c:ser>
        <c:dLbls>
          <c:showLegendKey val="0"/>
          <c:showVal val="0"/>
          <c:showCatName val="0"/>
          <c:showSerName val="0"/>
          <c:showPercent val="0"/>
          <c:showBubbleSize val="0"/>
        </c:dLbls>
        <c:axId val="97531520"/>
        <c:axId val="97532096"/>
      </c:scatterChart>
      <c:valAx>
        <c:axId val="9753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32096"/>
        <c:crosses val="autoZero"/>
        <c:crossBetween val="midCat"/>
      </c:valAx>
      <c:valAx>
        <c:axId val="97532096"/>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crossAx val="975315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2700" cap="flat" cmpd="sng" algn="ctr">
      <a:solidFill>
        <a:schemeClr val="accent3"/>
      </a:solidFill>
      <a:prstDash val="solid"/>
      <a:miter lim="800000"/>
    </a:ln>
    <a:effectLst/>
  </c:spPr>
  <c:txPr>
    <a:bodyPr/>
    <a:lstStyle/>
    <a:p>
      <a:pPr>
        <a:defRPr>
          <a:solidFill>
            <a:schemeClr val="dk1"/>
          </a:solidFill>
          <a:latin typeface="+mn-lt"/>
          <a:ea typeface="+mn-ea"/>
          <a:cs typeface="+mn-cs"/>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0.xml"/><Relationship Id="rId3" Type="http://schemas.openxmlformats.org/officeDocument/2006/relationships/chart" Target="../charts/chart15.xml"/><Relationship Id="rId7" Type="http://schemas.openxmlformats.org/officeDocument/2006/relationships/chart" Target="../charts/chart19.xml"/><Relationship Id="rId12" Type="http://schemas.openxmlformats.org/officeDocument/2006/relationships/chart" Target="../charts/chart24.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11" Type="http://schemas.openxmlformats.org/officeDocument/2006/relationships/chart" Target="../charts/chart23.xml"/><Relationship Id="rId5" Type="http://schemas.openxmlformats.org/officeDocument/2006/relationships/chart" Target="../charts/chart17.xml"/><Relationship Id="rId10" Type="http://schemas.openxmlformats.org/officeDocument/2006/relationships/chart" Target="../charts/chart22.xml"/><Relationship Id="rId4" Type="http://schemas.openxmlformats.org/officeDocument/2006/relationships/chart" Target="../charts/chart16.xml"/><Relationship Id="rId9"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26</xdr:col>
      <xdr:colOff>477840</xdr:colOff>
      <xdr:row>0</xdr:row>
      <xdr:rowOff>0</xdr:rowOff>
    </xdr:from>
    <xdr:to>
      <xdr:col>34</xdr:col>
      <xdr:colOff>604838</xdr:colOff>
      <xdr:row>14</xdr:row>
      <xdr:rowOff>159516</xdr:rowOff>
    </xdr:to>
    <xdr:graphicFrame macro="">
      <xdr:nvGraphicFramePr>
        <xdr:cNvPr id="5" name="Диаграмма 4">
          <a:extLst>
            <a:ext uri="{FF2B5EF4-FFF2-40B4-BE49-F238E27FC236}">
              <a16:creationId xmlns:a16="http://schemas.microsoft.com/office/drawing/2014/main" id="{F955E98B-768A-47DF-966A-CCDBFD95A0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9779</xdr:colOff>
      <xdr:row>0</xdr:row>
      <xdr:rowOff>19643</xdr:rowOff>
    </xdr:from>
    <xdr:to>
      <xdr:col>43</xdr:col>
      <xdr:colOff>76200</xdr:colOff>
      <xdr:row>14</xdr:row>
      <xdr:rowOff>148324</xdr:rowOff>
    </xdr:to>
    <xdr:graphicFrame macro="">
      <xdr:nvGraphicFramePr>
        <xdr:cNvPr id="7" name="Диаграмма 6">
          <a:extLst>
            <a:ext uri="{FF2B5EF4-FFF2-40B4-BE49-F238E27FC236}">
              <a16:creationId xmlns:a16="http://schemas.microsoft.com/office/drawing/2014/main" id="{2D891734-5B2C-4E5A-B704-B0567548A4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26</xdr:col>
      <xdr:colOff>495300</xdr:colOff>
      <xdr:row>14</xdr:row>
      <xdr:rowOff>153520</xdr:rowOff>
    </xdr:from>
    <xdr:to>
      <xdr:col>35</xdr:col>
      <xdr:colOff>8965</xdr:colOff>
      <xdr:row>27</xdr:row>
      <xdr:rowOff>121492</xdr:rowOff>
    </xdr:to>
    <xdr:graphicFrame macro="">
      <xdr:nvGraphicFramePr>
        <xdr:cNvPr id="8" name="Диаграмма 7">
          <a:extLst>
            <a:ext uri="{FF2B5EF4-FFF2-40B4-BE49-F238E27FC236}">
              <a16:creationId xmlns:a16="http://schemas.microsoft.com/office/drawing/2014/main" id="{17A560CE-975D-484E-B3E2-6C580C7286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506507</xdr:colOff>
      <xdr:row>27</xdr:row>
      <xdr:rowOff>111686</xdr:rowOff>
    </xdr:from>
    <xdr:to>
      <xdr:col>35</xdr:col>
      <xdr:colOff>8966</xdr:colOff>
      <xdr:row>41</xdr:row>
      <xdr:rowOff>76947</xdr:rowOff>
    </xdr:to>
    <xdr:graphicFrame macro="">
      <xdr:nvGraphicFramePr>
        <xdr:cNvPr id="9" name="Диаграмма 8">
          <a:extLst>
            <a:ext uri="{FF2B5EF4-FFF2-40B4-BE49-F238E27FC236}">
              <a16:creationId xmlns:a16="http://schemas.microsoft.com/office/drawing/2014/main" id="{E537F89D-90A0-4C47-947E-1392C9CF98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593912</xdr:colOff>
      <xdr:row>41</xdr:row>
      <xdr:rowOff>89274</xdr:rowOff>
    </xdr:from>
    <xdr:to>
      <xdr:col>35</xdr:col>
      <xdr:colOff>62753</xdr:colOff>
      <xdr:row>55</xdr:row>
      <xdr:rowOff>110564</xdr:rowOff>
    </xdr:to>
    <xdr:graphicFrame macro="">
      <xdr:nvGraphicFramePr>
        <xdr:cNvPr id="10" name="Диаграмма 9">
          <a:extLst>
            <a:ext uri="{FF2B5EF4-FFF2-40B4-BE49-F238E27FC236}">
              <a16:creationId xmlns:a16="http://schemas.microsoft.com/office/drawing/2014/main" id="{563A2794-6073-4BB9-B815-1EAAD09380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533400</xdr:colOff>
      <xdr:row>55</xdr:row>
      <xdr:rowOff>148291</xdr:rowOff>
    </xdr:from>
    <xdr:to>
      <xdr:col>35</xdr:col>
      <xdr:colOff>35858</xdr:colOff>
      <xdr:row>69</xdr:row>
      <xdr:rowOff>102347</xdr:rowOff>
    </xdr:to>
    <xdr:graphicFrame macro="">
      <xdr:nvGraphicFramePr>
        <xdr:cNvPr id="11" name="Диаграмма 10">
          <a:extLst>
            <a:ext uri="{FF2B5EF4-FFF2-40B4-BE49-F238E27FC236}">
              <a16:creationId xmlns:a16="http://schemas.microsoft.com/office/drawing/2014/main" id="{208A27DB-A442-4431-8068-C358C0104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26</xdr:col>
      <xdr:colOff>555812</xdr:colOff>
      <xdr:row>69</xdr:row>
      <xdr:rowOff>128867</xdr:rowOff>
    </xdr:from>
    <xdr:to>
      <xdr:col>35</xdr:col>
      <xdr:colOff>2241</xdr:colOff>
      <xdr:row>84</xdr:row>
      <xdr:rowOff>28388</xdr:rowOff>
    </xdr:to>
    <xdr:graphicFrame macro="">
      <xdr:nvGraphicFramePr>
        <xdr:cNvPr id="12" name="Диаграмма 11">
          <a:extLst>
            <a:ext uri="{FF2B5EF4-FFF2-40B4-BE49-F238E27FC236}">
              <a16:creationId xmlns:a16="http://schemas.microsoft.com/office/drawing/2014/main" id="{8F58C604-7853-4C53-9274-B494524031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35</xdr:col>
      <xdr:colOff>13854</xdr:colOff>
      <xdr:row>14</xdr:row>
      <xdr:rowOff>152400</xdr:rowOff>
    </xdr:from>
    <xdr:to>
      <xdr:col>43</xdr:col>
      <xdr:colOff>83127</xdr:colOff>
      <xdr:row>27</xdr:row>
      <xdr:rowOff>166255</xdr:rowOff>
    </xdr:to>
    <xdr:graphicFrame macro="">
      <xdr:nvGraphicFramePr>
        <xdr:cNvPr id="13" name="Диаграмма 12">
          <a:extLst>
            <a:ext uri="{FF2B5EF4-FFF2-40B4-BE49-F238E27FC236}">
              <a16:creationId xmlns:a16="http://schemas.microsoft.com/office/drawing/2014/main" id="{5271ECCA-6908-4319-BC3C-B36767C7C8B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35</xdr:col>
      <xdr:colOff>13854</xdr:colOff>
      <xdr:row>28</xdr:row>
      <xdr:rowOff>27709</xdr:rowOff>
    </xdr:from>
    <xdr:to>
      <xdr:col>43</xdr:col>
      <xdr:colOff>41563</xdr:colOff>
      <xdr:row>41</xdr:row>
      <xdr:rowOff>83127</xdr:rowOff>
    </xdr:to>
    <xdr:graphicFrame macro="">
      <xdr:nvGraphicFramePr>
        <xdr:cNvPr id="14" name="Диаграмма 13">
          <a:extLst>
            <a:ext uri="{FF2B5EF4-FFF2-40B4-BE49-F238E27FC236}">
              <a16:creationId xmlns:a16="http://schemas.microsoft.com/office/drawing/2014/main" id="{5735C4EE-8A22-4D56-ACAB-AF748A20E1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35</xdr:col>
      <xdr:colOff>13853</xdr:colOff>
      <xdr:row>41</xdr:row>
      <xdr:rowOff>96982</xdr:rowOff>
    </xdr:from>
    <xdr:to>
      <xdr:col>43</xdr:col>
      <xdr:colOff>27708</xdr:colOff>
      <xdr:row>55</xdr:row>
      <xdr:rowOff>166255</xdr:rowOff>
    </xdr:to>
    <xdr:graphicFrame macro="">
      <xdr:nvGraphicFramePr>
        <xdr:cNvPr id="15" name="Диаграмма 14">
          <a:extLst>
            <a:ext uri="{FF2B5EF4-FFF2-40B4-BE49-F238E27FC236}">
              <a16:creationId xmlns:a16="http://schemas.microsoft.com/office/drawing/2014/main" id="{F65F79DC-F386-477D-8309-A4FC3920EB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35</xdr:col>
      <xdr:colOff>25399</xdr:colOff>
      <xdr:row>55</xdr:row>
      <xdr:rowOff>154710</xdr:rowOff>
    </xdr:from>
    <xdr:to>
      <xdr:col>43</xdr:col>
      <xdr:colOff>39254</xdr:colOff>
      <xdr:row>69</xdr:row>
      <xdr:rowOff>73891</xdr:rowOff>
    </xdr:to>
    <xdr:graphicFrame macro="">
      <xdr:nvGraphicFramePr>
        <xdr:cNvPr id="16" name="Диаграмма 15">
          <a:extLst>
            <a:ext uri="{FF2B5EF4-FFF2-40B4-BE49-F238E27FC236}">
              <a16:creationId xmlns:a16="http://schemas.microsoft.com/office/drawing/2014/main" id="{7C3F7C8E-8F0F-481C-B5E6-B07B717DD5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35</xdr:col>
      <xdr:colOff>27709</xdr:colOff>
      <xdr:row>69</xdr:row>
      <xdr:rowOff>138547</xdr:rowOff>
    </xdr:from>
    <xdr:to>
      <xdr:col>43</xdr:col>
      <xdr:colOff>13855</xdr:colOff>
      <xdr:row>84</xdr:row>
      <xdr:rowOff>27709</xdr:rowOff>
    </xdr:to>
    <xdr:graphicFrame macro="">
      <xdr:nvGraphicFramePr>
        <xdr:cNvPr id="17" name="Диаграмма 16">
          <a:extLst>
            <a:ext uri="{FF2B5EF4-FFF2-40B4-BE49-F238E27FC236}">
              <a16:creationId xmlns:a16="http://schemas.microsoft.com/office/drawing/2014/main" id="{A3ABFF00-ADEE-476F-88CD-2784D24FAE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315773</xdr:colOff>
      <xdr:row>0</xdr:row>
      <xdr:rowOff>191265</xdr:rowOff>
    </xdr:from>
    <xdr:to>
      <xdr:col>23</xdr:col>
      <xdr:colOff>439696</xdr:colOff>
      <xdr:row>14</xdr:row>
      <xdr:rowOff>121517</xdr:rowOff>
    </xdr:to>
    <xdr:graphicFrame macro="">
      <xdr:nvGraphicFramePr>
        <xdr:cNvPr id="2" name="Диаграмма 1">
          <a:extLst>
            <a:ext uri="{FF2B5EF4-FFF2-40B4-BE49-F238E27FC236}">
              <a16:creationId xmlns:a16="http://schemas.microsoft.com/office/drawing/2014/main" id="{F523E6E9-B82A-4F68-931B-9F5C8D0403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293075</xdr:colOff>
      <xdr:row>16</xdr:row>
      <xdr:rowOff>4691</xdr:rowOff>
    </xdr:from>
    <xdr:to>
      <xdr:col>23</xdr:col>
      <xdr:colOff>459827</xdr:colOff>
      <xdr:row>30</xdr:row>
      <xdr:rowOff>21897</xdr:rowOff>
    </xdr:to>
    <xdr:graphicFrame macro="">
      <xdr:nvGraphicFramePr>
        <xdr:cNvPr id="3" name="Диаграмма 2">
          <a:extLst>
            <a:ext uri="{FF2B5EF4-FFF2-40B4-BE49-F238E27FC236}">
              <a16:creationId xmlns:a16="http://schemas.microsoft.com/office/drawing/2014/main" id="{55549BB9-D043-4972-9CFD-DB31A5A1F3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331926</xdr:colOff>
      <xdr:row>30</xdr:row>
      <xdr:rowOff>188868</xdr:rowOff>
    </xdr:from>
    <xdr:to>
      <xdr:col>23</xdr:col>
      <xdr:colOff>503619</xdr:colOff>
      <xdr:row>44</xdr:row>
      <xdr:rowOff>109483</xdr:rowOff>
    </xdr:to>
    <xdr:graphicFrame macro="">
      <xdr:nvGraphicFramePr>
        <xdr:cNvPr id="4" name="Диаграмма 3">
          <a:extLst>
            <a:ext uri="{FF2B5EF4-FFF2-40B4-BE49-F238E27FC236}">
              <a16:creationId xmlns:a16="http://schemas.microsoft.com/office/drawing/2014/main" id="{74F1ED98-CBA1-4FBD-81F2-F9000BD82D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336656</xdr:colOff>
      <xdr:row>45</xdr:row>
      <xdr:rowOff>156901</xdr:rowOff>
    </xdr:from>
    <xdr:to>
      <xdr:col>23</xdr:col>
      <xdr:colOff>503620</xdr:colOff>
      <xdr:row>60</xdr:row>
      <xdr:rowOff>0</xdr:rowOff>
    </xdr:to>
    <xdr:graphicFrame macro="">
      <xdr:nvGraphicFramePr>
        <xdr:cNvPr id="5" name="Диаграмма 4">
          <a:extLst>
            <a:ext uri="{FF2B5EF4-FFF2-40B4-BE49-F238E27FC236}">
              <a16:creationId xmlns:a16="http://schemas.microsoft.com/office/drawing/2014/main" id="{A48847B6-0335-441F-BA42-5B79971B0F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337719</xdr:colOff>
      <xdr:row>60</xdr:row>
      <xdr:rowOff>169599</xdr:rowOff>
    </xdr:from>
    <xdr:to>
      <xdr:col>23</xdr:col>
      <xdr:colOff>394138</xdr:colOff>
      <xdr:row>74</xdr:row>
      <xdr:rowOff>109483</xdr:rowOff>
    </xdr:to>
    <xdr:graphicFrame macro="">
      <xdr:nvGraphicFramePr>
        <xdr:cNvPr id="6" name="Диаграмма 5">
          <a:extLst>
            <a:ext uri="{FF2B5EF4-FFF2-40B4-BE49-F238E27FC236}">
              <a16:creationId xmlns:a16="http://schemas.microsoft.com/office/drawing/2014/main" id="{0F4DEFDA-B637-4ADD-9806-8C511679A3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338234</xdr:colOff>
      <xdr:row>76</xdr:row>
      <xdr:rowOff>6164</xdr:rowOff>
    </xdr:from>
    <xdr:to>
      <xdr:col>23</xdr:col>
      <xdr:colOff>478289</xdr:colOff>
      <xdr:row>90</xdr:row>
      <xdr:rowOff>176226</xdr:rowOff>
    </xdr:to>
    <xdr:graphicFrame macro="">
      <xdr:nvGraphicFramePr>
        <xdr:cNvPr id="7" name="Диаграмма 6">
          <a:extLst>
            <a:ext uri="{FF2B5EF4-FFF2-40B4-BE49-F238E27FC236}">
              <a16:creationId xmlns:a16="http://schemas.microsoft.com/office/drawing/2014/main" id="{E5BCF028-39F4-4B3A-B9DA-6BDAD44506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30</xdr:col>
      <xdr:colOff>256937</xdr:colOff>
      <xdr:row>1</xdr:row>
      <xdr:rowOff>0</xdr:rowOff>
    </xdr:from>
    <xdr:to>
      <xdr:col>37</xdr:col>
      <xdr:colOff>417285</xdr:colOff>
      <xdr:row>14</xdr:row>
      <xdr:rowOff>181429</xdr:rowOff>
    </xdr:to>
    <xdr:graphicFrame macro="">
      <xdr:nvGraphicFramePr>
        <xdr:cNvPr id="10" name="Диаграмма 9">
          <a:extLst>
            <a:ext uri="{FF2B5EF4-FFF2-40B4-BE49-F238E27FC236}">
              <a16:creationId xmlns:a16="http://schemas.microsoft.com/office/drawing/2014/main" id="{9B17C77C-23E9-7E43-9097-CA595E4CA0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270330</xdr:colOff>
      <xdr:row>15</xdr:row>
      <xdr:rowOff>183242</xdr:rowOff>
    </xdr:from>
    <xdr:to>
      <xdr:col>37</xdr:col>
      <xdr:colOff>417286</xdr:colOff>
      <xdr:row>30</xdr:row>
      <xdr:rowOff>18142</xdr:rowOff>
    </xdr:to>
    <xdr:graphicFrame macro="">
      <xdr:nvGraphicFramePr>
        <xdr:cNvPr id="11" name="Диаграмма 10">
          <a:extLst>
            <a:ext uri="{FF2B5EF4-FFF2-40B4-BE49-F238E27FC236}">
              <a16:creationId xmlns:a16="http://schemas.microsoft.com/office/drawing/2014/main" id="{F5D4366F-A09E-E343-A547-169CF0F7B5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30</xdr:col>
      <xdr:colOff>263071</xdr:colOff>
      <xdr:row>31</xdr:row>
      <xdr:rowOff>25399</xdr:rowOff>
    </xdr:from>
    <xdr:to>
      <xdr:col>37</xdr:col>
      <xdr:colOff>417285</xdr:colOff>
      <xdr:row>45</xdr:row>
      <xdr:rowOff>-1</xdr:rowOff>
    </xdr:to>
    <xdr:graphicFrame macro="">
      <xdr:nvGraphicFramePr>
        <xdr:cNvPr id="12" name="Диаграмма 11">
          <a:extLst>
            <a:ext uri="{FF2B5EF4-FFF2-40B4-BE49-F238E27FC236}">
              <a16:creationId xmlns:a16="http://schemas.microsoft.com/office/drawing/2014/main" id="{4D7B0C17-D4BC-7144-91FF-6F62EB4D96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30</xdr:col>
      <xdr:colOff>246742</xdr:colOff>
      <xdr:row>46</xdr:row>
      <xdr:rowOff>19957</xdr:rowOff>
    </xdr:from>
    <xdr:to>
      <xdr:col>37</xdr:col>
      <xdr:colOff>435428</xdr:colOff>
      <xdr:row>59</xdr:row>
      <xdr:rowOff>181429</xdr:rowOff>
    </xdr:to>
    <xdr:graphicFrame macro="">
      <xdr:nvGraphicFramePr>
        <xdr:cNvPr id="13" name="Диаграмма 12">
          <a:extLst>
            <a:ext uri="{FF2B5EF4-FFF2-40B4-BE49-F238E27FC236}">
              <a16:creationId xmlns:a16="http://schemas.microsoft.com/office/drawing/2014/main" id="{04AAD04A-C1C8-E54E-B5EE-E548F2907D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30</xdr:col>
      <xdr:colOff>261257</xdr:colOff>
      <xdr:row>61</xdr:row>
      <xdr:rowOff>25399</xdr:rowOff>
    </xdr:from>
    <xdr:to>
      <xdr:col>37</xdr:col>
      <xdr:colOff>417285</xdr:colOff>
      <xdr:row>74</xdr:row>
      <xdr:rowOff>181428</xdr:rowOff>
    </xdr:to>
    <xdr:graphicFrame macro="">
      <xdr:nvGraphicFramePr>
        <xdr:cNvPr id="14" name="Диаграмма 13">
          <a:extLst>
            <a:ext uri="{FF2B5EF4-FFF2-40B4-BE49-F238E27FC236}">
              <a16:creationId xmlns:a16="http://schemas.microsoft.com/office/drawing/2014/main" id="{801D728C-18D2-6B49-9701-53D8B33CBC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30</xdr:col>
      <xdr:colOff>190500</xdr:colOff>
      <xdr:row>76</xdr:row>
      <xdr:rowOff>0</xdr:rowOff>
    </xdr:from>
    <xdr:to>
      <xdr:col>37</xdr:col>
      <xdr:colOff>417285</xdr:colOff>
      <xdr:row>89</xdr:row>
      <xdr:rowOff>181429</xdr:rowOff>
    </xdr:to>
    <xdr:graphicFrame macro="">
      <xdr:nvGraphicFramePr>
        <xdr:cNvPr id="15" name="Диаграмма 14">
          <a:extLst>
            <a:ext uri="{FF2B5EF4-FFF2-40B4-BE49-F238E27FC236}">
              <a16:creationId xmlns:a16="http://schemas.microsoft.com/office/drawing/2014/main" id="{EA5089E6-D550-A94A-AD74-F14549A039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73741-637D-1B43-A59A-E7C91585337A}">
  <dimension ref="A1:D6"/>
  <sheetViews>
    <sheetView tabSelected="1" workbookViewId="0"/>
  </sheetViews>
  <sheetFormatPr defaultColWidth="11.5546875" defaultRowHeight="14.4" x14ac:dyDescent="0.3"/>
  <cols>
    <col min="1" max="1" width="23.33203125" bestFit="1" customWidth="1"/>
  </cols>
  <sheetData>
    <row r="1" spans="1:4" x14ac:dyDescent="0.3">
      <c r="A1" s="136" t="s">
        <v>104</v>
      </c>
      <c r="B1" s="137" t="s">
        <v>105</v>
      </c>
      <c r="C1" s="137"/>
      <c r="D1" s="137"/>
    </row>
    <row r="2" spans="1:4" ht="27.6" customHeight="1" x14ac:dyDescent="0.3">
      <c r="A2" s="135" t="s">
        <v>106</v>
      </c>
      <c r="B2" s="138" t="s">
        <v>108</v>
      </c>
      <c r="C2" s="138"/>
      <c r="D2" s="138"/>
    </row>
    <row r="3" spans="1:4" x14ac:dyDescent="0.3">
      <c r="A3" s="135" t="s">
        <v>107</v>
      </c>
      <c r="B3" s="2" t="s">
        <v>114</v>
      </c>
      <c r="C3" s="2"/>
      <c r="D3" s="2"/>
    </row>
    <row r="4" spans="1:4" ht="28.8" customHeight="1" x14ac:dyDescent="0.3">
      <c r="A4" s="135" t="s">
        <v>109</v>
      </c>
      <c r="B4" s="138" t="s">
        <v>110</v>
      </c>
      <c r="C4" s="138"/>
      <c r="D4" s="138"/>
    </row>
    <row r="5" spans="1:4" ht="42.6" customHeight="1" x14ac:dyDescent="0.3">
      <c r="A5" s="135" t="s">
        <v>111</v>
      </c>
      <c r="B5" s="138" t="s">
        <v>115</v>
      </c>
      <c r="C5" s="138"/>
      <c r="D5" s="138"/>
    </row>
    <row r="6" spans="1:4" ht="58.8" customHeight="1" x14ac:dyDescent="0.3">
      <c r="A6" s="135" t="s">
        <v>112</v>
      </c>
      <c r="B6" s="138" t="s">
        <v>113</v>
      </c>
      <c r="C6" s="138"/>
      <c r="D6" s="138"/>
    </row>
  </sheetData>
  <mergeCells count="5">
    <mergeCell ref="B1:D1"/>
    <mergeCell ref="B2:D2"/>
    <mergeCell ref="B4:D4"/>
    <mergeCell ref="B5:D5"/>
    <mergeCell ref="B6: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5"/>
  <sheetViews>
    <sheetView zoomScale="70" zoomScaleNormal="70" workbookViewId="0"/>
  </sheetViews>
  <sheetFormatPr defaultColWidth="8.6640625" defaultRowHeight="14.4" x14ac:dyDescent="0.3"/>
  <cols>
    <col min="1" max="1" width="11.109375" bestFit="1" customWidth="1"/>
    <col min="2" max="2" width="9.109375" customWidth="1"/>
    <col min="3" max="3" width="11.109375" bestFit="1" customWidth="1"/>
    <col min="9" max="9" width="11.109375" bestFit="1" customWidth="1"/>
    <col min="10" max="10" width="9.6640625" customWidth="1"/>
    <col min="11" max="11" width="11.109375" bestFit="1" customWidth="1"/>
    <col min="17" max="17" width="13" customWidth="1"/>
    <col min="23" max="23" width="8.44140625" customWidth="1"/>
    <col min="25" max="25" width="8.6640625" style="12"/>
  </cols>
  <sheetData>
    <row r="1" spans="1:26" x14ac:dyDescent="0.3">
      <c r="A1" s="1">
        <v>41091</v>
      </c>
      <c r="B1" t="s">
        <v>0</v>
      </c>
      <c r="C1" s="1">
        <v>41456</v>
      </c>
      <c r="D1" t="s">
        <v>1</v>
      </c>
      <c r="I1" s="1">
        <v>41091</v>
      </c>
      <c r="J1" t="s">
        <v>0</v>
      </c>
      <c r="K1" s="1">
        <v>41456</v>
      </c>
      <c r="L1" t="s">
        <v>13</v>
      </c>
      <c r="Q1" s="139" t="s">
        <v>15</v>
      </c>
      <c r="R1" s="139"/>
      <c r="S1" s="139"/>
      <c r="T1" s="139"/>
      <c r="V1" s="140" t="s">
        <v>16</v>
      </c>
      <c r="W1" s="140"/>
      <c r="X1" s="140"/>
    </row>
    <row r="2" spans="1:26" x14ac:dyDescent="0.3">
      <c r="A2" s="72" t="s">
        <v>2</v>
      </c>
      <c r="B2" s="72" t="s">
        <v>11</v>
      </c>
      <c r="C2" s="72" t="s">
        <v>12</v>
      </c>
      <c r="D2" s="72" t="s">
        <v>25</v>
      </c>
      <c r="E2" s="72" t="s">
        <v>21</v>
      </c>
      <c r="F2" s="72" t="s">
        <v>22</v>
      </c>
      <c r="G2" s="72" t="s">
        <v>24</v>
      </c>
      <c r="I2" s="72" t="s">
        <v>2</v>
      </c>
      <c r="J2" s="72" t="s">
        <v>11</v>
      </c>
      <c r="K2" s="72" t="s">
        <v>12</v>
      </c>
      <c r="L2" s="72" t="s">
        <v>25</v>
      </c>
      <c r="M2" s="72" t="s">
        <v>21</v>
      </c>
      <c r="N2" s="72" t="s">
        <v>22</v>
      </c>
      <c r="O2" s="72" t="s">
        <v>24</v>
      </c>
      <c r="Q2" s="99" t="s">
        <v>2</v>
      </c>
      <c r="R2" s="99" t="s">
        <v>11</v>
      </c>
      <c r="S2" s="99" t="s">
        <v>12</v>
      </c>
      <c r="T2" s="99" t="s">
        <v>25</v>
      </c>
      <c r="V2" s="74" t="s">
        <v>2</v>
      </c>
      <c r="W2" s="74" t="s">
        <v>12</v>
      </c>
      <c r="X2" s="74" t="s">
        <v>25</v>
      </c>
    </row>
    <row r="3" spans="1:26" x14ac:dyDescent="0.3">
      <c r="A3" s="72" t="s">
        <v>3</v>
      </c>
      <c r="B3" s="28">
        <v>60</v>
      </c>
      <c r="C3" s="28">
        <v>0</v>
      </c>
      <c r="D3" s="28">
        <f>B3-C3</f>
        <v>60</v>
      </c>
      <c r="E3" s="88">
        <f>SUM(B3:B$10)/SUM(B$3:B$10)</f>
        <v>1</v>
      </c>
      <c r="F3" s="88">
        <f>SUM(C3:C$10)/SUM(C$3:C$10)</f>
        <v>1</v>
      </c>
      <c r="G3" s="89">
        <f>SUM(D3:D$10)/SUM(D$3:D$10)</f>
        <v>1</v>
      </c>
      <c r="I3" s="72" t="s">
        <v>3</v>
      </c>
      <c r="J3" s="28">
        <v>60</v>
      </c>
      <c r="K3" s="28">
        <v>0</v>
      </c>
      <c r="L3" s="28">
        <f>J3-K3</f>
        <v>60</v>
      </c>
      <c r="M3" s="88">
        <f>SUM(J3:J$10)/SUM(J$3:J$10)</f>
        <v>1</v>
      </c>
      <c r="N3" s="88">
        <f>SUM(K3:K$10)/SUM(K$3:K$10)</f>
        <v>1</v>
      </c>
      <c r="O3" s="89">
        <f>SUM(L3:L$10)/SUM(L$3:L$10)</f>
        <v>1</v>
      </c>
      <c r="Q3" s="98" t="s">
        <v>19</v>
      </c>
      <c r="R3" s="89">
        <v>1</v>
      </c>
      <c r="S3" s="89">
        <v>1</v>
      </c>
      <c r="T3" s="89">
        <v>1</v>
      </c>
      <c r="V3" s="7" t="s">
        <v>23</v>
      </c>
      <c r="W3" s="8">
        <v>1</v>
      </c>
      <c r="X3" s="8">
        <v>1</v>
      </c>
      <c r="Y3" s="13"/>
    </row>
    <row r="4" spans="1:26" x14ac:dyDescent="0.3">
      <c r="A4" s="72" t="s">
        <v>4</v>
      </c>
      <c r="B4" s="28">
        <v>90</v>
      </c>
      <c r="C4" s="28">
        <v>0</v>
      </c>
      <c r="D4" s="28">
        <f t="shared" ref="D4:D11" si="0">B4-C4</f>
        <v>90</v>
      </c>
      <c r="E4" s="88">
        <f>SUM(B4:B$10)/SUM(B$3:B$10)</f>
        <v>0.91678224687933429</v>
      </c>
      <c r="F4" s="88">
        <f>SUM(C4:C$10)/SUM(C$3:C$10)</f>
        <v>1</v>
      </c>
      <c r="G4" s="89">
        <f>SUM(D4:D$10)/SUM(D$3:D$10)</f>
        <v>0.91291727140783741</v>
      </c>
      <c r="I4" s="72" t="s">
        <v>4</v>
      </c>
      <c r="J4" s="28">
        <v>90</v>
      </c>
      <c r="K4" s="28">
        <v>0</v>
      </c>
      <c r="L4" s="28">
        <f t="shared" ref="L4:L11" si="1">J4-K4</f>
        <v>90</v>
      </c>
      <c r="M4" s="88">
        <f>SUM(J4:J$10)/SUM(J$3:J$10)</f>
        <v>0.91549295774647887</v>
      </c>
      <c r="N4" s="88">
        <f>SUM(K4:K$10)/SUM(K$3:K$10)</f>
        <v>1</v>
      </c>
      <c r="O4" s="89">
        <f>SUM(L4:L$10)/SUM(L$3:L$10)</f>
        <v>0.91150442477876104</v>
      </c>
      <c r="Q4" s="98" t="s">
        <v>20</v>
      </c>
      <c r="R4" s="89">
        <f>C12</f>
        <v>4.4382801664355064E-2</v>
      </c>
      <c r="S4" s="89">
        <v>1</v>
      </c>
      <c r="T4" s="89">
        <v>0</v>
      </c>
      <c r="V4" s="7"/>
      <c r="W4" s="8">
        <v>0</v>
      </c>
      <c r="X4" s="9">
        <v>0</v>
      </c>
      <c r="Y4" s="14"/>
    </row>
    <row r="5" spans="1:26" x14ac:dyDescent="0.3">
      <c r="A5" s="72" t="s">
        <v>5</v>
      </c>
      <c r="B5" s="28">
        <v>125</v>
      </c>
      <c r="C5" s="28">
        <v>2</v>
      </c>
      <c r="D5" s="28">
        <f t="shared" si="0"/>
        <v>123</v>
      </c>
      <c r="E5" s="88">
        <f>SUM(B5:B$10)/SUM(B$3:B$10)</f>
        <v>0.79195561719833563</v>
      </c>
      <c r="F5" s="88">
        <f>SUM(C5:C$10)/SUM(C$3:C$10)</f>
        <v>1</v>
      </c>
      <c r="G5" s="89">
        <f>SUM(D5:D$10)/SUM(D$3:D$10)</f>
        <v>0.78229317851959357</v>
      </c>
      <c r="I5" s="72" t="s">
        <v>5</v>
      </c>
      <c r="J5" s="28">
        <v>122</v>
      </c>
      <c r="K5" s="28">
        <v>2</v>
      </c>
      <c r="L5" s="28">
        <f t="shared" si="1"/>
        <v>120</v>
      </c>
      <c r="M5" s="88">
        <f>SUM(J5:J$10)/SUM(J$3:J$10)</f>
        <v>0.78873239436619713</v>
      </c>
      <c r="N5" s="88">
        <f>SUM(K5:K$10)/SUM(K$3:K$10)</f>
        <v>1</v>
      </c>
      <c r="O5" s="89">
        <f>SUM(L5:L$10)/SUM(L$3:L$10)</f>
        <v>0.77876106194690264</v>
      </c>
      <c r="Q5" s="27"/>
      <c r="R5" s="89">
        <v>0</v>
      </c>
      <c r="S5" s="89">
        <v>0</v>
      </c>
      <c r="T5" s="89">
        <v>0</v>
      </c>
      <c r="V5" s="100"/>
      <c r="W5" s="101" t="s">
        <v>30</v>
      </c>
      <c r="X5" s="102" t="s">
        <v>31</v>
      </c>
      <c r="Y5" s="15"/>
    </row>
    <row r="6" spans="1:26" x14ac:dyDescent="0.3">
      <c r="A6" s="72" t="s">
        <v>6</v>
      </c>
      <c r="B6" s="28">
        <v>164</v>
      </c>
      <c r="C6" s="28">
        <v>4</v>
      </c>
      <c r="D6" s="28">
        <f t="shared" si="0"/>
        <v>160</v>
      </c>
      <c r="E6" s="88">
        <f>SUM(B6:B$10)/SUM(B$3:B$10)</f>
        <v>0.61858529819694863</v>
      </c>
      <c r="F6" s="88">
        <f>SUM(C6:C$10)/SUM(C$3:C$10)</f>
        <v>0.9375</v>
      </c>
      <c r="G6" s="89">
        <f>SUM(D6:D$10)/SUM(D$3:D$10)</f>
        <v>0.60377358490566035</v>
      </c>
      <c r="I6" s="72" t="s">
        <v>6</v>
      </c>
      <c r="J6" s="28">
        <v>161</v>
      </c>
      <c r="K6" s="28">
        <v>4</v>
      </c>
      <c r="L6" s="28">
        <f t="shared" si="1"/>
        <v>157</v>
      </c>
      <c r="M6" s="88">
        <f>SUM(J6:J$10)/SUM(J$3:J$10)</f>
        <v>0.61690140845070418</v>
      </c>
      <c r="N6" s="88">
        <f>SUM(K6:K$10)/SUM(K$3:K$10)</f>
        <v>0.9375</v>
      </c>
      <c r="O6" s="89">
        <f>SUM(L6:L$10)/SUM(L$3:L$10)</f>
        <v>0.60176991150442483</v>
      </c>
      <c r="V6" s="103" t="s">
        <v>26</v>
      </c>
      <c r="W6" s="104">
        <f t="array" ref="W6">SUMPRODUCT(F4:F11+F3:F10,E3:E10-E4:E11)/2</f>
        <v>0.81165481969486819</v>
      </c>
      <c r="X6" s="105">
        <f t="array" ref="X6">SUMPRODUCT(N3:N10+N4:N11,M3:M10-M4:M11)/2</f>
        <v>0.81093749999999998</v>
      </c>
      <c r="Y6" s="19"/>
    </row>
    <row r="7" spans="1:26" x14ac:dyDescent="0.3">
      <c r="A7" s="72" t="s">
        <v>7</v>
      </c>
      <c r="B7" s="28">
        <v>85</v>
      </c>
      <c r="C7" s="28">
        <v>1</v>
      </c>
      <c r="D7" s="28">
        <f t="shared" si="0"/>
        <v>84</v>
      </c>
      <c r="E7" s="88">
        <f>SUM(B7:B$10)/SUM(B$3:B$10)</f>
        <v>0.39112343966712898</v>
      </c>
      <c r="F7" s="88">
        <f>SUM(C7:C$10)/SUM(C$3:C$10)</f>
        <v>0.8125</v>
      </c>
      <c r="G7" s="89">
        <f>SUM(D7:D$10)/SUM(D$3:D$10)</f>
        <v>0.37155297532656023</v>
      </c>
      <c r="I7" s="72" t="s">
        <v>7</v>
      </c>
      <c r="J7" s="28">
        <v>81</v>
      </c>
      <c r="K7" s="28">
        <v>1</v>
      </c>
      <c r="L7" s="28">
        <f t="shared" si="1"/>
        <v>80</v>
      </c>
      <c r="M7" s="88">
        <f>SUM(J7:J$10)/SUM(J$3:J$10)</f>
        <v>0.39014084507042252</v>
      </c>
      <c r="N7" s="88">
        <f>SUM(K7:K$10)/SUM(K$3:K$10)</f>
        <v>0.8125</v>
      </c>
      <c r="O7" s="89">
        <f>SUM(L7:L$10)/SUM(L$3:L$10)</f>
        <v>0.37020648967551623</v>
      </c>
      <c r="Q7" s="139" t="s">
        <v>15</v>
      </c>
      <c r="R7" s="139"/>
      <c r="S7" s="139"/>
      <c r="T7" s="139"/>
      <c r="V7" s="103" t="s">
        <v>27</v>
      </c>
      <c r="W7" s="106">
        <f>(2*W6-1)/(1-C12)</f>
        <v>0.65225870827285914</v>
      </c>
      <c r="X7" s="107">
        <f>(2*X6-1)/(1-K12)</f>
        <v>0.65122603244837762</v>
      </c>
      <c r="Y7" s="17"/>
    </row>
    <row r="8" spans="1:26" x14ac:dyDescent="0.3">
      <c r="A8" s="72" t="s">
        <v>8</v>
      </c>
      <c r="B8" s="28">
        <v>78</v>
      </c>
      <c r="C8" s="28">
        <v>4</v>
      </c>
      <c r="D8" s="28">
        <f t="shared" si="0"/>
        <v>74</v>
      </c>
      <c r="E8" s="88">
        <f>SUM(B8:B$10)/SUM(B$3:B$10)</f>
        <v>0.27323162274618584</v>
      </c>
      <c r="F8" s="88">
        <f>SUM(C8:C$10)/SUM(C$3:C$10)</f>
        <v>0.78125</v>
      </c>
      <c r="G8" s="89">
        <f>SUM(D8:D$10)/SUM(D$3:D$10)</f>
        <v>0.24963715529753266</v>
      </c>
      <c r="I8" s="72" t="s">
        <v>8</v>
      </c>
      <c r="J8" s="28">
        <v>77</v>
      </c>
      <c r="K8" s="28">
        <v>4</v>
      </c>
      <c r="L8" s="28">
        <f t="shared" si="1"/>
        <v>73</v>
      </c>
      <c r="M8" s="88">
        <f>SUM(J8:J$10)/SUM(J$3:J$10)</f>
        <v>0.27605633802816903</v>
      </c>
      <c r="N8" s="88">
        <f>SUM(K8:K$10)/SUM(K$3:K$10)</f>
        <v>0.78125</v>
      </c>
      <c r="O8" s="89">
        <f>SUM(L8:L$10)/SUM(L$3:L$10)</f>
        <v>0.25221238938053098</v>
      </c>
      <c r="Q8" s="99" t="s">
        <v>2</v>
      </c>
      <c r="R8" s="99" t="s">
        <v>11</v>
      </c>
      <c r="S8" s="99" t="s">
        <v>12</v>
      </c>
      <c r="T8" s="99" t="s">
        <v>25</v>
      </c>
      <c r="V8" s="103"/>
      <c r="W8" s="108"/>
      <c r="X8" s="109"/>
    </row>
    <row r="9" spans="1:26" x14ac:dyDescent="0.3">
      <c r="A9" s="72" t="s">
        <v>9</v>
      </c>
      <c r="B9" s="28">
        <v>69</v>
      </c>
      <c r="C9" s="28">
        <v>8</v>
      </c>
      <c r="D9" s="28">
        <f t="shared" si="0"/>
        <v>61</v>
      </c>
      <c r="E9" s="88">
        <f>SUM(B9:B$10)/SUM(B$3:B$10)</f>
        <v>0.1650485436893204</v>
      </c>
      <c r="F9" s="88">
        <f>SUM(C9:C$10)/SUM(C$3:C$10)</f>
        <v>0.65625</v>
      </c>
      <c r="G9" s="89">
        <f>SUM(D9:D$10)/SUM(D$3:D$10)</f>
        <v>0.14223512336719885</v>
      </c>
      <c r="I9" s="72" t="s">
        <v>9</v>
      </c>
      <c r="J9" s="28">
        <v>69</v>
      </c>
      <c r="K9" s="28">
        <v>8</v>
      </c>
      <c r="L9" s="28">
        <f t="shared" si="1"/>
        <v>61</v>
      </c>
      <c r="M9" s="88">
        <f>SUM(J9:J$10)/SUM(J$3:J$10)</f>
        <v>0.1676056338028169</v>
      </c>
      <c r="N9" s="88">
        <f>SUM(K9:K$10)/SUM(K$3:K$10)</f>
        <v>0.65625</v>
      </c>
      <c r="O9" s="89">
        <f>SUM(L9:L$10)/SUM(L$3:L$10)</f>
        <v>0.14454277286135694</v>
      </c>
      <c r="Q9" s="98" t="s">
        <v>19</v>
      </c>
      <c r="R9" s="89">
        <v>1</v>
      </c>
      <c r="S9" s="89">
        <v>1</v>
      </c>
      <c r="T9" s="89">
        <v>1</v>
      </c>
      <c r="V9" s="103"/>
      <c r="W9" s="108"/>
      <c r="X9" s="109"/>
    </row>
    <row r="10" spans="1:26" x14ac:dyDescent="0.3">
      <c r="A10" s="72" t="s">
        <v>10</v>
      </c>
      <c r="B10" s="28">
        <v>50</v>
      </c>
      <c r="C10" s="28">
        <v>13</v>
      </c>
      <c r="D10" s="28">
        <f t="shared" si="0"/>
        <v>37</v>
      </c>
      <c r="E10" s="88">
        <f>SUM(B10:B$10)/SUM(B$3:B$10)</f>
        <v>6.9348127600554782E-2</v>
      </c>
      <c r="F10" s="88">
        <f>SUM(C10:C$10)/SUM(C$3:C$10)</f>
        <v>0.40625</v>
      </c>
      <c r="G10" s="89">
        <f>SUM(D10:D$10)/SUM(D$3:D$10)</f>
        <v>5.3701015965166909E-2</v>
      </c>
      <c r="I10" s="72" t="s">
        <v>10</v>
      </c>
      <c r="J10" s="28">
        <v>50</v>
      </c>
      <c r="K10" s="28">
        <v>13</v>
      </c>
      <c r="L10" s="28">
        <f t="shared" si="1"/>
        <v>37</v>
      </c>
      <c r="M10" s="88">
        <f>SUM(J10:J$10)/SUM(J$3:J$10)</f>
        <v>7.0422535211267609E-2</v>
      </c>
      <c r="N10" s="88">
        <f>SUM(K10:K$10)/SUM(K$3:K$10)</f>
        <v>0.40625</v>
      </c>
      <c r="O10" s="89">
        <f>SUM(L10:L$10)/SUM(L$3:L$10)</f>
        <v>5.4572271386430678E-2</v>
      </c>
      <c r="Q10" s="98" t="s">
        <v>20</v>
      </c>
      <c r="R10" s="89">
        <f>K12</f>
        <v>4.507042253521127E-2</v>
      </c>
      <c r="S10" s="89">
        <v>1</v>
      </c>
      <c r="T10" s="89">
        <v>0</v>
      </c>
      <c r="V10" s="103" t="s">
        <v>28</v>
      </c>
      <c r="W10" s="110">
        <f t="array" ref="W10">SUMPRODUCT(F4:F11+F3:F10,G3:G10-G4:G11)/2</f>
        <v>0.82612935413642963</v>
      </c>
      <c r="X10" s="111">
        <f t="array" ref="X10">SUMPRODUCT(N4:N11+N3:N10,O3:O10-O4:O11)/2</f>
        <v>0.82561301622418881</v>
      </c>
      <c r="Y10" s="18"/>
    </row>
    <row r="11" spans="1:26" x14ac:dyDescent="0.3">
      <c r="A11" s="97" t="s">
        <v>18</v>
      </c>
      <c r="B11" s="90">
        <f>SUM(B3:B10)</f>
        <v>721</v>
      </c>
      <c r="C11" s="28">
        <f>SUM(C3:C10)</f>
        <v>32</v>
      </c>
      <c r="D11" s="28">
        <f t="shared" si="0"/>
        <v>689</v>
      </c>
      <c r="E11" s="88">
        <v>0</v>
      </c>
      <c r="F11" s="88">
        <v>0</v>
      </c>
      <c r="G11" s="89">
        <v>0</v>
      </c>
      <c r="I11" s="97" t="s">
        <v>18</v>
      </c>
      <c r="J11" s="96">
        <f>SUM(J3:J10)</f>
        <v>710</v>
      </c>
      <c r="K11" s="28">
        <f>SUM(K3:K10)</f>
        <v>32</v>
      </c>
      <c r="L11" s="28">
        <f t="shared" si="1"/>
        <v>678</v>
      </c>
      <c r="M11" s="88">
        <v>0</v>
      </c>
      <c r="N11" s="88">
        <v>0</v>
      </c>
      <c r="O11" s="89">
        <v>0</v>
      </c>
      <c r="Q11" s="27"/>
      <c r="R11" s="89">
        <v>0</v>
      </c>
      <c r="S11" s="89">
        <v>0</v>
      </c>
      <c r="T11" s="89">
        <v>0</v>
      </c>
      <c r="V11" s="112" t="s">
        <v>29</v>
      </c>
      <c r="W11" s="113">
        <f>2*$W$10-1</f>
        <v>0.65225870827285926</v>
      </c>
      <c r="X11" s="114">
        <f>2*X10-1</f>
        <v>0.65122603244837762</v>
      </c>
      <c r="Y11" s="17"/>
    </row>
    <row r="12" spans="1:26" ht="14.55" customHeight="1" x14ac:dyDescent="0.3">
      <c r="A12" s="91"/>
      <c r="B12" s="92" t="s">
        <v>17</v>
      </c>
      <c r="C12" s="93">
        <f>C11/B11</f>
        <v>4.4382801664355064E-2</v>
      </c>
      <c r="D12" s="27"/>
      <c r="E12" s="94"/>
      <c r="F12" s="27"/>
      <c r="G12" s="95"/>
      <c r="I12" s="91"/>
      <c r="J12" s="92" t="s">
        <v>17</v>
      </c>
      <c r="K12" s="93">
        <f>K11/J11</f>
        <v>4.507042253521127E-2</v>
      </c>
      <c r="L12" s="27"/>
      <c r="M12" s="27"/>
      <c r="N12" s="27"/>
      <c r="O12" s="27"/>
      <c r="Z12" s="20"/>
    </row>
    <row r="13" spans="1:26" ht="14.55" customHeight="1" x14ac:dyDescent="0.3">
      <c r="A13" s="4"/>
      <c r="Y13" s="141" t="s">
        <v>81</v>
      </c>
      <c r="Z13" s="142"/>
    </row>
    <row r="14" spans="1:26" ht="14.55" customHeight="1" x14ac:dyDescent="0.3">
      <c r="Y14" s="143"/>
      <c r="Z14" s="144"/>
    </row>
    <row r="15" spans="1:26" ht="14.55" customHeight="1" x14ac:dyDescent="0.3">
      <c r="A15" s="1">
        <v>41456</v>
      </c>
      <c r="B15" t="s">
        <v>0</v>
      </c>
      <c r="C15" s="1">
        <v>41821</v>
      </c>
      <c r="D15" t="s">
        <v>1</v>
      </c>
      <c r="I15" s="1">
        <v>41456</v>
      </c>
      <c r="J15" t="s">
        <v>0</v>
      </c>
      <c r="K15" s="1">
        <v>41821</v>
      </c>
      <c r="L15" t="s">
        <v>13</v>
      </c>
      <c r="Q15" s="139" t="s">
        <v>15</v>
      </c>
      <c r="R15" s="139"/>
      <c r="S15" s="139"/>
      <c r="T15" s="139"/>
      <c r="Y15" s="143"/>
      <c r="Z15" s="144"/>
    </row>
    <row r="16" spans="1:26" ht="14.55" customHeight="1" x14ac:dyDescent="0.3">
      <c r="A16" s="72" t="s">
        <v>2</v>
      </c>
      <c r="B16" s="72" t="s">
        <v>11</v>
      </c>
      <c r="C16" s="72" t="s">
        <v>12</v>
      </c>
      <c r="D16" s="72" t="s">
        <v>25</v>
      </c>
      <c r="E16" s="72" t="s">
        <v>21</v>
      </c>
      <c r="F16" s="72" t="s">
        <v>22</v>
      </c>
      <c r="G16" s="72" t="s">
        <v>24</v>
      </c>
      <c r="H16" s="20"/>
      <c r="I16" s="72" t="s">
        <v>2</v>
      </c>
      <c r="J16" s="72" t="s">
        <v>11</v>
      </c>
      <c r="K16" s="72" t="s">
        <v>12</v>
      </c>
      <c r="L16" s="72" t="s">
        <v>25</v>
      </c>
      <c r="M16" s="72" t="s">
        <v>21</v>
      </c>
      <c r="N16" s="72" t="s">
        <v>22</v>
      </c>
      <c r="O16" s="72" t="s">
        <v>24</v>
      </c>
      <c r="Q16" s="99" t="s">
        <v>2</v>
      </c>
      <c r="R16" s="99" t="s">
        <v>11</v>
      </c>
      <c r="S16" s="99" t="s">
        <v>12</v>
      </c>
      <c r="T16" s="99" t="s">
        <v>25</v>
      </c>
      <c r="Y16" s="145"/>
      <c r="Z16" s="146"/>
    </row>
    <row r="17" spans="1:26" ht="14.55" customHeight="1" x14ac:dyDescent="0.3">
      <c r="A17" s="72" t="s">
        <v>3</v>
      </c>
      <c r="B17" s="28">
        <v>63</v>
      </c>
      <c r="C17" s="28">
        <v>0</v>
      </c>
      <c r="D17" s="28">
        <f>B17-C17</f>
        <v>63</v>
      </c>
      <c r="E17" s="88">
        <f>SUM(B17:B$24)/SUM(B$17:B$24)</f>
        <v>1</v>
      </c>
      <c r="F17" s="88">
        <f>SUM(C17:C$24)/SUM(C$17:C$24)</f>
        <v>1</v>
      </c>
      <c r="G17" s="89">
        <f>SUM(D17:D$24)/SUM(D$17:D$24)</f>
        <v>1</v>
      </c>
      <c r="H17" s="20"/>
      <c r="I17" s="72" t="s">
        <v>3</v>
      </c>
      <c r="J17" s="28">
        <v>62</v>
      </c>
      <c r="K17" s="28">
        <v>0</v>
      </c>
      <c r="L17" s="28">
        <f>J17-K17</f>
        <v>62</v>
      </c>
      <c r="M17" s="88">
        <f>SUM(J17:J$24)/SUM(J$17:J$24)</f>
        <v>1</v>
      </c>
      <c r="N17" s="88">
        <f>SUM(K17:K$24)/SUM(K$17:K$24)</f>
        <v>1</v>
      </c>
      <c r="O17" s="89">
        <f>SUM(L17:L$24)/SUM(L$17:L$24)</f>
        <v>1</v>
      </c>
      <c r="Q17" s="98" t="s">
        <v>19</v>
      </c>
      <c r="R17" s="89">
        <v>1</v>
      </c>
      <c r="S17" s="89">
        <v>1</v>
      </c>
      <c r="T17" s="89">
        <v>1</v>
      </c>
    </row>
    <row r="18" spans="1:26" ht="14.55" customHeight="1" x14ac:dyDescent="0.3">
      <c r="A18" s="72" t="s">
        <v>4</v>
      </c>
      <c r="B18" s="28">
        <v>102</v>
      </c>
      <c r="C18" s="28">
        <v>0</v>
      </c>
      <c r="D18" s="28">
        <f t="shared" ref="D18:D25" si="2">B18-C18</f>
        <v>102</v>
      </c>
      <c r="E18" s="88">
        <f>SUM(B18:B$24)/SUM(B$17:B$24)</f>
        <v>0.90935251798561156</v>
      </c>
      <c r="F18" s="88">
        <f>SUM(C18:C$24)/SUM(C$17:C$24)</f>
        <v>1</v>
      </c>
      <c r="G18" s="89">
        <f>SUM(D18:D$24)/SUM(D$17:D$24)</f>
        <v>0.905829596412556</v>
      </c>
      <c r="H18" s="20"/>
      <c r="I18" s="72" t="s">
        <v>4</v>
      </c>
      <c r="J18" s="28">
        <v>102</v>
      </c>
      <c r="K18" s="28">
        <v>0</v>
      </c>
      <c r="L18" s="28">
        <f t="shared" ref="L18:L25" si="3">J18-K18</f>
        <v>102</v>
      </c>
      <c r="M18" s="88">
        <f>SUM(J18:J$24)/SUM(J$17:J$24)</f>
        <v>0.90948905109489053</v>
      </c>
      <c r="N18" s="88">
        <f>SUM(K18:K$24)/SUM(K$17:K$24)</f>
        <v>1</v>
      </c>
      <c r="O18" s="89">
        <f>SUM(L18:L$24)/SUM(L$17:L$24)</f>
        <v>0.90591805766312594</v>
      </c>
      <c r="Q18" s="98" t="s">
        <v>20</v>
      </c>
      <c r="R18" s="89">
        <f>C26</f>
        <v>3.7410071942446041E-2</v>
      </c>
      <c r="S18" s="89">
        <v>1</v>
      </c>
      <c r="T18" s="89">
        <v>0</v>
      </c>
    </row>
    <row r="19" spans="1:26" x14ac:dyDescent="0.3">
      <c r="A19" s="72" t="s">
        <v>5</v>
      </c>
      <c r="B19" s="28">
        <v>129</v>
      </c>
      <c r="C19" s="28">
        <v>0</v>
      </c>
      <c r="D19" s="28">
        <f t="shared" si="2"/>
        <v>129</v>
      </c>
      <c r="E19" s="88">
        <f>SUM(B19:B$24)/SUM(B$17:B$24)</f>
        <v>0.76258992805755399</v>
      </c>
      <c r="F19" s="88">
        <f>SUM(C19:C$24)/SUM(C$17:C$24)</f>
        <v>1</v>
      </c>
      <c r="G19" s="89">
        <f>SUM(D19:D$24)/SUM(D$17:D$24)</f>
        <v>0.75336322869955152</v>
      </c>
      <c r="H19" s="20"/>
      <c r="I19" s="72" t="s">
        <v>5</v>
      </c>
      <c r="J19" s="28">
        <v>126</v>
      </c>
      <c r="K19" s="28">
        <v>0</v>
      </c>
      <c r="L19" s="28">
        <f t="shared" si="3"/>
        <v>126</v>
      </c>
      <c r="M19" s="88">
        <f>SUM(J19:J$24)/SUM(J$17:J$24)</f>
        <v>0.76058394160583942</v>
      </c>
      <c r="N19" s="88">
        <f>SUM(K19:K$24)/SUM(K$17:K$24)</f>
        <v>1</v>
      </c>
      <c r="O19" s="89">
        <f>SUM(L19:L$24)/SUM(L$17:L$24)</f>
        <v>0.75113808801213966</v>
      </c>
      <c r="Q19" s="27"/>
      <c r="R19" s="89">
        <v>0</v>
      </c>
      <c r="S19" s="89">
        <v>0</v>
      </c>
      <c r="T19" s="89">
        <v>0</v>
      </c>
      <c r="V19" s="100"/>
      <c r="W19" s="101" t="s">
        <v>30</v>
      </c>
      <c r="X19" s="102" t="s">
        <v>31</v>
      </c>
      <c r="Y19" s="15"/>
    </row>
    <row r="20" spans="1:26" x14ac:dyDescent="0.3">
      <c r="A20" s="72" t="s">
        <v>6</v>
      </c>
      <c r="B20" s="28">
        <v>141</v>
      </c>
      <c r="C20" s="28">
        <v>3</v>
      </c>
      <c r="D20" s="28">
        <f t="shared" si="2"/>
        <v>138</v>
      </c>
      <c r="E20" s="88">
        <f>SUM(B20:B$24)/SUM(B$17:B$24)</f>
        <v>0.57697841726618704</v>
      </c>
      <c r="F20" s="88">
        <f>SUM(C20:C$24)/SUM(C$17:C$24)</f>
        <v>1</v>
      </c>
      <c r="G20" s="89">
        <f>SUM(D20:D$24)/SUM(D$17:D$24)</f>
        <v>0.5605381165919282</v>
      </c>
      <c r="H20" s="20"/>
      <c r="I20" s="72" t="s">
        <v>6</v>
      </c>
      <c r="J20" s="28">
        <v>138</v>
      </c>
      <c r="K20" s="28">
        <v>3</v>
      </c>
      <c r="L20" s="28">
        <f t="shared" si="3"/>
        <v>135</v>
      </c>
      <c r="M20" s="88">
        <f>SUM(J20:J$24)/SUM(J$17:J$24)</f>
        <v>0.57664233576642332</v>
      </c>
      <c r="N20" s="88">
        <f>SUM(K20:K$24)/SUM(K$17:K$24)</f>
        <v>1</v>
      </c>
      <c r="O20" s="89">
        <f>SUM(L20:L$24)/SUM(L$17:L$24)</f>
        <v>0.55993930197268593</v>
      </c>
      <c r="V20" s="103" t="s">
        <v>26</v>
      </c>
      <c r="W20" s="104">
        <f t="array" ref="W20">SUMPRODUCT(F18:F25+F17:F24,E17:E24-E18:E25)/2</f>
        <v>0.85251798561151093</v>
      </c>
      <c r="X20" s="105">
        <f t="array" ref="X20">SUMPRODUCT(N17:N24+N18:N25,M17:M24-M18:M25)/2</f>
        <v>0.85145985401459856</v>
      </c>
      <c r="Z20" s="12"/>
    </row>
    <row r="21" spans="1:26" x14ac:dyDescent="0.3">
      <c r="A21" s="72" t="s">
        <v>7</v>
      </c>
      <c r="B21" s="28">
        <v>76</v>
      </c>
      <c r="C21" s="28">
        <v>2</v>
      </c>
      <c r="D21" s="28">
        <f t="shared" si="2"/>
        <v>74</v>
      </c>
      <c r="E21" s="88">
        <f>SUM(B21:B$24)/SUM(B$17:B$24)</f>
        <v>0.37410071942446044</v>
      </c>
      <c r="F21" s="88">
        <f>SUM(C21:C$24)/SUM(C$17:C$24)</f>
        <v>0.88461538461538458</v>
      </c>
      <c r="G21" s="89">
        <f>SUM(D21:D$24)/SUM(D$17:D$24)</f>
        <v>0.35426008968609868</v>
      </c>
      <c r="H21" s="20"/>
      <c r="I21" s="72" t="s">
        <v>7</v>
      </c>
      <c r="J21" s="28">
        <v>75</v>
      </c>
      <c r="K21" s="28">
        <v>2</v>
      </c>
      <c r="L21" s="28">
        <f t="shared" si="3"/>
        <v>73</v>
      </c>
      <c r="M21" s="88">
        <f>SUM(J21:J$24)/SUM(J$17:J$24)</f>
        <v>0.37518248175182484</v>
      </c>
      <c r="N21" s="88">
        <f>SUM(K21:K$24)/SUM(K$17:K$24)</f>
        <v>0.88461538461538458</v>
      </c>
      <c r="O21" s="89">
        <f>SUM(L21:L$24)/SUM(L$17:L$24)</f>
        <v>0.3550834597875569</v>
      </c>
      <c r="Q21" s="139" t="s">
        <v>15</v>
      </c>
      <c r="R21" s="139"/>
      <c r="S21" s="139"/>
      <c r="T21" s="139"/>
      <c r="V21" s="103" t="s">
        <v>27</v>
      </c>
      <c r="W21" s="106">
        <f>(2*W20-1)/(1-C26)</f>
        <v>0.73243647234678655</v>
      </c>
      <c r="X21" s="107">
        <f>(2*X20-1)/(1-K26)</f>
        <v>0.73065250379362678</v>
      </c>
      <c r="Z21" s="12"/>
    </row>
    <row r="22" spans="1:26" x14ac:dyDescent="0.3">
      <c r="A22" s="72" t="s">
        <v>8</v>
      </c>
      <c r="B22" s="28">
        <v>69</v>
      </c>
      <c r="C22" s="28">
        <v>1</v>
      </c>
      <c r="D22" s="28">
        <f t="shared" si="2"/>
        <v>68</v>
      </c>
      <c r="E22" s="88">
        <f>SUM(B22:B$24)/SUM(B$17:B$24)</f>
        <v>0.26474820143884892</v>
      </c>
      <c r="F22" s="88">
        <f>SUM(C22:C$24)/SUM(C$17:C$24)</f>
        <v>0.80769230769230771</v>
      </c>
      <c r="G22" s="89">
        <f>SUM(D22:D$24)/SUM(D$17:D$24)</f>
        <v>0.24364723467862481</v>
      </c>
      <c r="H22" s="20"/>
      <c r="I22" s="72" t="s">
        <v>8</v>
      </c>
      <c r="J22" s="28">
        <v>67</v>
      </c>
      <c r="K22" s="28">
        <v>1</v>
      </c>
      <c r="L22" s="28">
        <f t="shared" si="3"/>
        <v>66</v>
      </c>
      <c r="M22" s="88">
        <f>SUM(J22:J$24)/SUM(J$17:J$24)</f>
        <v>0.26569343065693429</v>
      </c>
      <c r="N22" s="88">
        <f>SUM(K22:K$24)/SUM(K$17:K$24)</f>
        <v>0.80769230769230771</v>
      </c>
      <c r="O22" s="89">
        <f>SUM(L22:L$24)/SUM(L$17:L$24)</f>
        <v>0.24430955993930198</v>
      </c>
      <c r="Q22" s="99" t="s">
        <v>2</v>
      </c>
      <c r="R22" s="99" t="s">
        <v>11</v>
      </c>
      <c r="S22" s="99" t="s">
        <v>12</v>
      </c>
      <c r="T22" s="99" t="s">
        <v>25</v>
      </c>
      <c r="V22" s="103"/>
      <c r="W22" s="108"/>
      <c r="X22" s="109"/>
      <c r="Z22" s="12"/>
    </row>
    <row r="23" spans="1:26" x14ac:dyDescent="0.3">
      <c r="A23" s="72" t="s">
        <v>9</v>
      </c>
      <c r="B23" s="28">
        <v>53</v>
      </c>
      <c r="C23" s="28">
        <v>8</v>
      </c>
      <c r="D23" s="28">
        <f t="shared" si="2"/>
        <v>45</v>
      </c>
      <c r="E23" s="88">
        <f>SUM(B23:B$24)/SUM(B$17:B$24)</f>
        <v>0.16546762589928057</v>
      </c>
      <c r="F23" s="88">
        <f>SUM(C23:C$24)/SUM(C$17:C$24)</f>
        <v>0.76923076923076927</v>
      </c>
      <c r="G23" s="89">
        <f>SUM(D23:D$24)/SUM(D$17:D$24)</f>
        <v>0.14200298953662183</v>
      </c>
      <c r="H23" s="20"/>
      <c r="I23" s="72" t="s">
        <v>9</v>
      </c>
      <c r="J23" s="28">
        <v>53</v>
      </c>
      <c r="K23" s="28">
        <v>8</v>
      </c>
      <c r="L23" s="28">
        <f t="shared" si="3"/>
        <v>45</v>
      </c>
      <c r="M23" s="88">
        <f>SUM(J23:J$24)/SUM(J$17:J$24)</f>
        <v>0.16788321167883211</v>
      </c>
      <c r="N23" s="88">
        <f>SUM(K23:K$24)/SUM(K$17:K$24)</f>
        <v>0.76923076923076927</v>
      </c>
      <c r="O23" s="89">
        <f>SUM(L23:L$24)/SUM(L$17:L$24)</f>
        <v>0.1441578148710167</v>
      </c>
      <c r="Q23" s="98" t="s">
        <v>19</v>
      </c>
      <c r="R23" s="89">
        <v>1</v>
      </c>
      <c r="S23" s="89">
        <v>1</v>
      </c>
      <c r="T23" s="89">
        <v>1</v>
      </c>
      <c r="V23" s="103"/>
      <c r="W23" s="108"/>
      <c r="X23" s="109"/>
      <c r="Z23" s="12"/>
    </row>
    <row r="24" spans="1:26" x14ac:dyDescent="0.3">
      <c r="A24" s="72" t="s">
        <v>10</v>
      </c>
      <c r="B24" s="28">
        <v>62</v>
      </c>
      <c r="C24" s="28">
        <v>12</v>
      </c>
      <c r="D24" s="28">
        <f t="shared" si="2"/>
        <v>50</v>
      </c>
      <c r="E24" s="88">
        <f>SUM(B24:B$24)/SUM(B$17:B$24)</f>
        <v>8.9208633093525183E-2</v>
      </c>
      <c r="F24" s="88">
        <f>SUM(C24:C$24)/SUM(C$17:C$24)</f>
        <v>0.46153846153846156</v>
      </c>
      <c r="G24" s="89">
        <f>SUM(D24:D$24)/SUM(D$17:D$24)</f>
        <v>7.4738415545590436E-2</v>
      </c>
      <c r="H24" s="20"/>
      <c r="I24" s="72" t="s">
        <v>10</v>
      </c>
      <c r="J24" s="28">
        <v>62</v>
      </c>
      <c r="K24" s="28">
        <v>12</v>
      </c>
      <c r="L24" s="28">
        <f t="shared" si="3"/>
        <v>50</v>
      </c>
      <c r="M24" s="88">
        <f>SUM(J24:J$24)/SUM(J$17:J$24)</f>
        <v>9.0510948905109495E-2</v>
      </c>
      <c r="N24" s="88">
        <f>SUM(K24:K$24)/SUM(K$17:K$24)</f>
        <v>0.46153846153846156</v>
      </c>
      <c r="O24" s="89">
        <f>SUM(L24:L$24)/SUM(L$17:L$24)</f>
        <v>7.5872534142640363E-2</v>
      </c>
      <c r="Q24" s="98" t="s">
        <v>20</v>
      </c>
      <c r="R24" s="89">
        <f>K26</f>
        <v>3.7956204379562042E-2</v>
      </c>
      <c r="S24" s="89">
        <v>1</v>
      </c>
      <c r="T24" s="89">
        <v>0</v>
      </c>
      <c r="V24" s="103" t="s">
        <v>28</v>
      </c>
      <c r="W24" s="110">
        <f t="array" ref="W24">SUMPRODUCT(F18:F25+F17:F24,G17:G24-G18:G25)/2</f>
        <v>0.86621823617339322</v>
      </c>
      <c r="X24" s="111">
        <f t="array" ref="X24">SUMPRODUCT(N18:N25+N17:N24,O17:O24-O18:O25)/2</f>
        <v>0.86532625189681334</v>
      </c>
      <c r="Z24" s="12"/>
    </row>
    <row r="25" spans="1:26" x14ac:dyDescent="0.3">
      <c r="A25" s="97" t="s">
        <v>18</v>
      </c>
      <c r="B25" s="90">
        <f>SUM(B17:B24)</f>
        <v>695</v>
      </c>
      <c r="C25" s="28">
        <f>SUM(C17:C24)</f>
        <v>26</v>
      </c>
      <c r="D25" s="28">
        <f t="shared" si="2"/>
        <v>669</v>
      </c>
      <c r="E25" s="88">
        <v>0</v>
      </c>
      <c r="F25" s="88">
        <v>0</v>
      </c>
      <c r="G25" s="89">
        <v>0</v>
      </c>
      <c r="H25" s="20"/>
      <c r="I25" s="97" t="s">
        <v>18</v>
      </c>
      <c r="J25" s="96">
        <f>SUM(J17:J24)</f>
        <v>685</v>
      </c>
      <c r="K25" s="28">
        <f>SUM(K17:K24)</f>
        <v>26</v>
      </c>
      <c r="L25" s="28">
        <f t="shared" si="3"/>
        <v>659</v>
      </c>
      <c r="M25" s="88">
        <v>0</v>
      </c>
      <c r="N25" s="88">
        <v>0</v>
      </c>
      <c r="O25" s="89">
        <v>0</v>
      </c>
      <c r="Q25" s="27"/>
      <c r="R25" s="89">
        <v>0</v>
      </c>
      <c r="S25" s="89">
        <v>0</v>
      </c>
      <c r="T25" s="89">
        <v>0</v>
      </c>
      <c r="V25" s="112" t="s">
        <v>29</v>
      </c>
      <c r="W25" s="113">
        <f>2*$W$24-1</f>
        <v>0.73243647234678644</v>
      </c>
      <c r="X25" s="114">
        <f>2*X24-1</f>
        <v>0.73065250379362667</v>
      </c>
      <c r="Z25" s="12"/>
    </row>
    <row r="26" spans="1:26" x14ac:dyDescent="0.3">
      <c r="A26" s="91"/>
      <c r="B26" s="92" t="s">
        <v>17</v>
      </c>
      <c r="C26" s="93">
        <f>C25/B25</f>
        <v>3.7410071942446041E-2</v>
      </c>
      <c r="D26" s="27"/>
      <c r="E26" s="94"/>
      <c r="F26" s="27"/>
      <c r="G26" s="95"/>
      <c r="H26" s="20"/>
      <c r="I26" s="91"/>
      <c r="J26" s="92" t="s">
        <v>17</v>
      </c>
      <c r="K26" s="93">
        <f>K25/J25</f>
        <v>3.7956204379562042E-2</v>
      </c>
      <c r="L26" s="27"/>
      <c r="M26" s="27"/>
      <c r="N26" s="27"/>
      <c r="O26" s="27"/>
      <c r="Z26" s="12"/>
    </row>
    <row r="27" spans="1:26" ht="14.4" customHeight="1" x14ac:dyDescent="0.3">
      <c r="Z27" s="12"/>
    </row>
    <row r="28" spans="1:26" ht="14.4" customHeight="1" x14ac:dyDescent="0.3">
      <c r="Z28" s="12"/>
    </row>
    <row r="29" spans="1:26" ht="14.4" customHeight="1" x14ac:dyDescent="0.3">
      <c r="A29" s="1">
        <v>41821</v>
      </c>
      <c r="B29" t="s">
        <v>0</v>
      </c>
      <c r="C29" s="1">
        <v>42186</v>
      </c>
      <c r="D29" t="s">
        <v>1</v>
      </c>
      <c r="I29" s="1">
        <v>41821</v>
      </c>
      <c r="J29" t="s">
        <v>0</v>
      </c>
      <c r="K29" s="1">
        <v>42186</v>
      </c>
      <c r="L29" t="s">
        <v>13</v>
      </c>
      <c r="Q29" s="139" t="s">
        <v>15</v>
      </c>
      <c r="R29" s="139"/>
      <c r="S29" s="139"/>
      <c r="T29" s="139"/>
      <c r="Z29" s="12"/>
    </row>
    <row r="30" spans="1:26" ht="14.4" customHeight="1" x14ac:dyDescent="0.3">
      <c r="A30" s="72" t="s">
        <v>2</v>
      </c>
      <c r="B30" s="72" t="s">
        <v>11</v>
      </c>
      <c r="C30" s="72" t="s">
        <v>12</v>
      </c>
      <c r="D30" s="72" t="s">
        <v>25</v>
      </c>
      <c r="E30" s="72" t="s">
        <v>21</v>
      </c>
      <c r="F30" s="72" t="s">
        <v>22</v>
      </c>
      <c r="G30" s="72" t="s">
        <v>24</v>
      </c>
      <c r="H30" s="20"/>
      <c r="I30" s="72" t="s">
        <v>2</v>
      </c>
      <c r="J30" s="72" t="s">
        <v>11</v>
      </c>
      <c r="K30" s="72" t="s">
        <v>12</v>
      </c>
      <c r="L30" s="72" t="s">
        <v>25</v>
      </c>
      <c r="M30" s="72" t="s">
        <v>21</v>
      </c>
      <c r="N30" s="72" t="s">
        <v>22</v>
      </c>
      <c r="O30" s="72" t="s">
        <v>24</v>
      </c>
      <c r="Q30" s="99" t="s">
        <v>2</v>
      </c>
      <c r="R30" s="99" t="s">
        <v>11</v>
      </c>
      <c r="S30" s="99" t="s">
        <v>12</v>
      </c>
      <c r="T30" s="99" t="s">
        <v>25</v>
      </c>
      <c r="Z30" s="12"/>
    </row>
    <row r="31" spans="1:26" x14ac:dyDescent="0.3">
      <c r="A31" s="72" t="s">
        <v>3</v>
      </c>
      <c r="B31" s="28">
        <v>72</v>
      </c>
      <c r="C31" s="28">
        <v>0</v>
      </c>
      <c r="D31" s="28">
        <f>B31-C31</f>
        <v>72</v>
      </c>
      <c r="E31" s="88">
        <f>SUM(B31:B$38)/SUM(B$31:B$38)</f>
        <v>1</v>
      </c>
      <c r="F31" s="88">
        <f>SUM(C31:C$38)/SUM(C$31:C$38)</f>
        <v>1</v>
      </c>
      <c r="G31" s="89">
        <f>SUM(D31:D$38)/SUM(D$31:D$38)</f>
        <v>1</v>
      </c>
      <c r="H31" s="20"/>
      <c r="I31" s="72" t="s">
        <v>3</v>
      </c>
      <c r="J31" s="28">
        <v>71</v>
      </c>
      <c r="K31" s="28">
        <v>0</v>
      </c>
      <c r="L31" s="28">
        <f>J31-K31</f>
        <v>71</v>
      </c>
      <c r="M31" s="88">
        <f>SUM(J31:J$38)/SUM(J$31:J$38)</f>
        <v>1</v>
      </c>
      <c r="N31" s="88">
        <f>SUM(K31:K$38)/SUM(K$31:K$38)</f>
        <v>1</v>
      </c>
      <c r="O31" s="89">
        <f>SUM(L31:L$38)/SUM(L$31:L$38)</f>
        <v>1</v>
      </c>
      <c r="Q31" s="98" t="s">
        <v>19</v>
      </c>
      <c r="R31" s="89">
        <v>1</v>
      </c>
      <c r="S31" s="89">
        <v>1</v>
      </c>
      <c r="T31" s="89">
        <v>1</v>
      </c>
      <c r="Z31" s="12"/>
    </row>
    <row r="32" spans="1:26" x14ac:dyDescent="0.3">
      <c r="A32" s="72" t="s">
        <v>4</v>
      </c>
      <c r="B32" s="28">
        <v>107</v>
      </c>
      <c r="C32" s="28">
        <v>1</v>
      </c>
      <c r="D32" s="28">
        <f t="shared" ref="D32:D39" si="4">B32-C32</f>
        <v>106</v>
      </c>
      <c r="E32" s="88">
        <f>SUM(B32:B$38)/SUM(B$31:B$38)</f>
        <v>0.89473684210526316</v>
      </c>
      <c r="F32" s="88">
        <f>SUM(C32:C$38)/SUM(C$31:C$38)</f>
        <v>1</v>
      </c>
      <c r="G32" s="89">
        <f>SUM(D32:D$38)/SUM(D$31:D$38)</f>
        <v>0.88785046728971961</v>
      </c>
      <c r="H32" s="20"/>
      <c r="I32" s="72" t="s">
        <v>4</v>
      </c>
      <c r="J32" s="28">
        <v>107</v>
      </c>
      <c r="K32" s="28">
        <v>1</v>
      </c>
      <c r="L32" s="28">
        <f t="shared" ref="L32:L39" si="5">J32-K32</f>
        <v>106</v>
      </c>
      <c r="M32" s="88">
        <f>SUM(J32:J$38)/SUM(J$31:J$38)</f>
        <v>0.89402985074626862</v>
      </c>
      <c r="N32" s="88">
        <f>SUM(K32:K$38)/SUM(K$31:K$38)</f>
        <v>1</v>
      </c>
      <c r="O32" s="89">
        <f>SUM(L32:L$38)/SUM(L$31:L$38)</f>
        <v>0.88694267515923564</v>
      </c>
      <c r="Q32" s="98" t="s">
        <v>20</v>
      </c>
      <c r="R32" s="89">
        <f>C40</f>
        <v>6.1403508771929821E-2</v>
      </c>
      <c r="S32" s="89">
        <v>1</v>
      </c>
      <c r="T32" s="89">
        <v>0</v>
      </c>
      <c r="Z32" s="12"/>
    </row>
    <row r="33" spans="1:26" x14ac:dyDescent="0.3">
      <c r="A33" s="72" t="s">
        <v>5</v>
      </c>
      <c r="B33" s="28">
        <v>134</v>
      </c>
      <c r="C33" s="28">
        <v>1</v>
      </c>
      <c r="D33" s="28">
        <f t="shared" si="4"/>
        <v>133</v>
      </c>
      <c r="E33" s="88">
        <f>SUM(B33:B$38)/SUM(B$31:B$38)</f>
        <v>0.73830409356725146</v>
      </c>
      <c r="F33" s="88">
        <f>SUM(C33:C$38)/SUM(C$31:C$38)</f>
        <v>0.97619047619047616</v>
      </c>
      <c r="G33" s="89">
        <f>SUM(D33:D$38)/SUM(D$31:D$38)</f>
        <v>0.72274143302180682</v>
      </c>
      <c r="H33" s="20"/>
      <c r="I33" s="72" t="s">
        <v>5</v>
      </c>
      <c r="J33" s="28">
        <v>128</v>
      </c>
      <c r="K33" s="28">
        <v>1</v>
      </c>
      <c r="L33" s="28">
        <f t="shared" si="5"/>
        <v>127</v>
      </c>
      <c r="M33" s="88">
        <f>SUM(J33:J$38)/SUM(J$31:J$38)</f>
        <v>0.73432835820895526</v>
      </c>
      <c r="N33" s="88">
        <f>SUM(K33:K$38)/SUM(K$31:K$38)</f>
        <v>0.97619047619047616</v>
      </c>
      <c r="O33" s="89">
        <f>SUM(L33:L$38)/SUM(L$31:L$38)</f>
        <v>0.71815286624203822</v>
      </c>
      <c r="Q33" s="27"/>
      <c r="R33" s="89">
        <v>0</v>
      </c>
      <c r="S33" s="89">
        <v>0</v>
      </c>
      <c r="T33" s="89">
        <v>0</v>
      </c>
      <c r="V33" s="100"/>
      <c r="W33" s="101" t="s">
        <v>30</v>
      </c>
      <c r="X33" s="102" t="s">
        <v>31</v>
      </c>
      <c r="Z33" s="12"/>
    </row>
    <row r="34" spans="1:26" x14ac:dyDescent="0.3">
      <c r="A34" s="72" t="s">
        <v>6</v>
      </c>
      <c r="B34" s="28">
        <v>127</v>
      </c>
      <c r="C34" s="28">
        <v>1</v>
      </c>
      <c r="D34" s="28">
        <f t="shared" si="4"/>
        <v>126</v>
      </c>
      <c r="E34" s="88">
        <f>SUM(B34:B$38)/SUM(B$31:B$38)</f>
        <v>0.54239766081871343</v>
      </c>
      <c r="F34" s="88">
        <f>SUM(C34:C$38)/SUM(C$31:C$38)</f>
        <v>0.95238095238095233</v>
      </c>
      <c r="G34" s="89">
        <f>SUM(D34:D$38)/SUM(D$31:D$38)</f>
        <v>0.51557632398753894</v>
      </c>
      <c r="H34" s="20"/>
      <c r="I34" s="72" t="s">
        <v>6</v>
      </c>
      <c r="J34" s="28">
        <v>123</v>
      </c>
      <c r="K34" s="28">
        <v>1</v>
      </c>
      <c r="L34" s="28">
        <f t="shared" si="5"/>
        <v>122</v>
      </c>
      <c r="M34" s="88">
        <f>SUM(J34:J$38)/SUM(J$31:J$38)</f>
        <v>0.54328358208955219</v>
      </c>
      <c r="N34" s="88">
        <f>SUM(K34:K$38)/SUM(K$31:K$38)</f>
        <v>0.95238095238095233</v>
      </c>
      <c r="O34" s="89">
        <f>SUM(L34:L$38)/SUM(L$31:L$38)</f>
        <v>0.51592356687898089</v>
      </c>
      <c r="V34" s="103" t="s">
        <v>26</v>
      </c>
      <c r="W34" s="104">
        <f t="array" ref="W34">SUMPRODUCT(F32:F39+F31:F38,E31:E38-E32:E39)/2</f>
        <v>0.84718741297688682</v>
      </c>
      <c r="X34" s="105">
        <f t="array" ref="X34">SUMPRODUCT(N31:N38+N32:N39,M31:M38-M32:M39)/2</f>
        <v>0.84703269367448464</v>
      </c>
      <c r="Z34" s="12"/>
    </row>
    <row r="35" spans="1:26" x14ac:dyDescent="0.3">
      <c r="A35" s="72" t="s">
        <v>7</v>
      </c>
      <c r="B35" s="28">
        <v>76</v>
      </c>
      <c r="C35" s="28">
        <v>7</v>
      </c>
      <c r="D35" s="28">
        <f t="shared" si="4"/>
        <v>69</v>
      </c>
      <c r="E35" s="88">
        <f>SUM(B35:B$38)/SUM(B$31:B$38)</f>
        <v>0.35672514619883039</v>
      </c>
      <c r="F35" s="88">
        <f>SUM(C35:C$38)/SUM(C$31:C$38)</f>
        <v>0.9285714285714286</v>
      </c>
      <c r="G35" s="89">
        <f>SUM(D35:D$38)/SUM(D$31:D$38)</f>
        <v>0.31931464174454827</v>
      </c>
      <c r="H35" s="20"/>
      <c r="I35" s="72" t="s">
        <v>7</v>
      </c>
      <c r="J35" s="28">
        <v>75</v>
      </c>
      <c r="K35" s="28">
        <v>7</v>
      </c>
      <c r="L35" s="28">
        <f t="shared" si="5"/>
        <v>68</v>
      </c>
      <c r="M35" s="88">
        <f>SUM(J35:J$38)/SUM(J$31:J$38)</f>
        <v>0.35970149253731343</v>
      </c>
      <c r="N35" s="88">
        <f>SUM(K35:K$38)/SUM(K$31:K$38)</f>
        <v>0.9285714285714286</v>
      </c>
      <c r="O35" s="89">
        <f>SUM(L35:L$38)/SUM(L$31:L$38)</f>
        <v>0.321656050955414</v>
      </c>
      <c r="Q35" s="139" t="s">
        <v>15</v>
      </c>
      <c r="R35" s="139"/>
      <c r="S35" s="139"/>
      <c r="T35" s="139"/>
      <c r="V35" s="103" t="s">
        <v>27</v>
      </c>
      <c r="W35" s="106">
        <f>(2*W34-1)/(1-C40)</f>
        <v>0.7398012164367308</v>
      </c>
      <c r="X35" s="107">
        <f>(2*X34-1)/(1-K40)</f>
        <v>0.74048377312708502</v>
      </c>
      <c r="Z35" s="12"/>
    </row>
    <row r="36" spans="1:26" x14ac:dyDescent="0.3">
      <c r="A36" s="72" t="s">
        <v>8</v>
      </c>
      <c r="B36" s="28">
        <v>54</v>
      </c>
      <c r="C36" s="28">
        <v>2</v>
      </c>
      <c r="D36" s="28">
        <f t="shared" si="4"/>
        <v>52</v>
      </c>
      <c r="E36" s="88">
        <f>SUM(B36:B$38)/SUM(B$31:B$38)</f>
        <v>0.24561403508771928</v>
      </c>
      <c r="F36" s="88">
        <f>SUM(C36:C$38)/SUM(C$31:C$38)</f>
        <v>0.76190476190476186</v>
      </c>
      <c r="G36" s="89">
        <f>SUM(D36:D$38)/SUM(D$31:D$38)</f>
        <v>0.21183800623052959</v>
      </c>
      <c r="H36" s="20"/>
      <c r="I36" s="72" t="s">
        <v>8</v>
      </c>
      <c r="J36" s="28">
        <v>54</v>
      </c>
      <c r="K36" s="28">
        <v>2</v>
      </c>
      <c r="L36" s="28">
        <f t="shared" si="5"/>
        <v>52</v>
      </c>
      <c r="M36" s="88">
        <f>SUM(J36:J$38)/SUM(J$31:J$38)</f>
        <v>0.24776119402985075</v>
      </c>
      <c r="N36" s="88">
        <f>SUM(K36:K$38)/SUM(K$31:K$38)</f>
        <v>0.76190476190476186</v>
      </c>
      <c r="O36" s="89">
        <f>SUM(L36:L$38)/SUM(L$31:L$38)</f>
        <v>0.21337579617834396</v>
      </c>
      <c r="Q36" s="99" t="s">
        <v>2</v>
      </c>
      <c r="R36" s="99" t="s">
        <v>11</v>
      </c>
      <c r="S36" s="99" t="s">
        <v>12</v>
      </c>
      <c r="T36" s="99" t="s">
        <v>25</v>
      </c>
      <c r="V36" s="103"/>
      <c r="W36" s="108"/>
      <c r="X36" s="109"/>
      <c r="Z36" s="12"/>
    </row>
    <row r="37" spans="1:26" x14ac:dyDescent="0.3">
      <c r="A37" s="72" t="s">
        <v>9</v>
      </c>
      <c r="B37" s="28">
        <v>46</v>
      </c>
      <c r="C37" s="28">
        <v>6</v>
      </c>
      <c r="D37" s="28">
        <f t="shared" si="4"/>
        <v>40</v>
      </c>
      <c r="E37" s="88">
        <f>SUM(B37:B$38)/SUM(B$31:B$38)</f>
        <v>0.16666666666666666</v>
      </c>
      <c r="F37" s="88">
        <f>SUM(C37:C$38)/SUM(C$31:C$38)</f>
        <v>0.7142857142857143</v>
      </c>
      <c r="G37" s="89">
        <f>SUM(D37:D$38)/SUM(D$31:D$38)</f>
        <v>0.13084112149532709</v>
      </c>
      <c r="H37" s="20"/>
      <c r="I37" s="72" t="s">
        <v>9</v>
      </c>
      <c r="J37" s="28">
        <v>46</v>
      </c>
      <c r="K37" s="28">
        <v>6</v>
      </c>
      <c r="L37" s="28">
        <f t="shared" si="5"/>
        <v>40</v>
      </c>
      <c r="M37" s="88">
        <f>SUM(J37:J$38)/SUM(J$31:J$38)</f>
        <v>0.16716417910447762</v>
      </c>
      <c r="N37" s="88">
        <f>SUM(K37:K$38)/SUM(K$31:K$38)</f>
        <v>0.7142857142857143</v>
      </c>
      <c r="O37" s="89">
        <f>SUM(L37:L$38)/SUM(L$31:L$38)</f>
        <v>0.13057324840764331</v>
      </c>
      <c r="Q37" s="98" t="s">
        <v>19</v>
      </c>
      <c r="R37" s="89">
        <v>1</v>
      </c>
      <c r="S37" s="89">
        <v>1</v>
      </c>
      <c r="T37" s="89">
        <v>1</v>
      </c>
      <c r="V37" s="103"/>
      <c r="W37" s="108"/>
      <c r="X37" s="109"/>
      <c r="Z37" s="12"/>
    </row>
    <row r="38" spans="1:26" x14ac:dyDescent="0.3">
      <c r="A38" s="72" t="s">
        <v>10</v>
      </c>
      <c r="B38" s="28">
        <v>68</v>
      </c>
      <c r="C38" s="28">
        <v>24</v>
      </c>
      <c r="D38" s="28">
        <f t="shared" si="4"/>
        <v>44</v>
      </c>
      <c r="E38" s="88">
        <f>SUM(B38:B$38)/SUM(B$31:B$38)</f>
        <v>9.9415204678362568E-2</v>
      </c>
      <c r="F38" s="88">
        <f>SUM(C38:C$38)/SUM(C$31:C$38)</f>
        <v>0.5714285714285714</v>
      </c>
      <c r="G38" s="89">
        <f>SUM(D38:D$38)/SUM(D$31:D$38)</f>
        <v>6.8535825545171333E-2</v>
      </c>
      <c r="H38" s="20"/>
      <c r="I38" s="72" t="s">
        <v>10</v>
      </c>
      <c r="J38" s="28">
        <v>66</v>
      </c>
      <c r="K38" s="28">
        <v>24</v>
      </c>
      <c r="L38" s="28">
        <f t="shared" si="5"/>
        <v>42</v>
      </c>
      <c r="M38" s="88">
        <f>SUM(J38:J$38)/SUM(J$31:J$38)</f>
        <v>9.8507462686567168E-2</v>
      </c>
      <c r="N38" s="88">
        <f>SUM(K38:K$38)/SUM(K$31:K$38)</f>
        <v>0.5714285714285714</v>
      </c>
      <c r="O38" s="89">
        <f>SUM(L38:L$38)/SUM(L$31:L$38)</f>
        <v>6.6878980891719744E-2</v>
      </c>
      <c r="Q38" s="98" t="s">
        <v>20</v>
      </c>
      <c r="R38" s="89">
        <f>K40</f>
        <v>6.2686567164179099E-2</v>
      </c>
      <c r="S38" s="89">
        <v>1</v>
      </c>
      <c r="T38" s="89">
        <v>0</v>
      </c>
      <c r="V38" s="103" t="s">
        <v>28</v>
      </c>
      <c r="W38" s="110">
        <f t="array" ref="W38">SUMPRODUCT(F32:F39+F31:F38,G31:G38-G32:G39)/2</f>
        <v>0.86990060821836535</v>
      </c>
      <c r="X38" s="111">
        <f t="array" ref="X38">SUMPRODUCT(N32:N39+N31:N38,O31:O38-O32:O39)/2</f>
        <v>0.87024188656354262</v>
      </c>
      <c r="Z38" s="12"/>
    </row>
    <row r="39" spans="1:26" x14ac:dyDescent="0.3">
      <c r="A39" s="97" t="s">
        <v>18</v>
      </c>
      <c r="B39" s="90">
        <f>SUM(B31:B38)</f>
        <v>684</v>
      </c>
      <c r="C39" s="28">
        <f>SUM(C31:C38)</f>
        <v>42</v>
      </c>
      <c r="D39" s="28">
        <f t="shared" si="4"/>
        <v>642</v>
      </c>
      <c r="E39" s="88">
        <v>0</v>
      </c>
      <c r="F39" s="88">
        <v>0</v>
      </c>
      <c r="G39" s="89">
        <v>0</v>
      </c>
      <c r="H39" s="20"/>
      <c r="I39" s="97" t="s">
        <v>18</v>
      </c>
      <c r="J39" s="96">
        <f>SUM(J31:J38)</f>
        <v>670</v>
      </c>
      <c r="K39" s="28">
        <f>SUM(K31:K38)</f>
        <v>42</v>
      </c>
      <c r="L39" s="28">
        <f t="shared" si="5"/>
        <v>628</v>
      </c>
      <c r="M39" s="88">
        <v>0</v>
      </c>
      <c r="N39" s="88">
        <v>0</v>
      </c>
      <c r="O39" s="89">
        <v>0</v>
      </c>
      <c r="Q39" s="27"/>
      <c r="R39" s="89">
        <v>0</v>
      </c>
      <c r="S39" s="89">
        <v>0</v>
      </c>
      <c r="T39" s="89">
        <v>0</v>
      </c>
      <c r="V39" s="112" t="s">
        <v>29</v>
      </c>
      <c r="W39" s="113">
        <f>2*$W$38-1</f>
        <v>0.73980121643673069</v>
      </c>
      <c r="X39" s="114">
        <f>2*X38-1</f>
        <v>0.74048377312708524</v>
      </c>
      <c r="Z39" s="12"/>
    </row>
    <row r="40" spans="1:26" x14ac:dyDescent="0.3">
      <c r="A40" s="91"/>
      <c r="B40" s="92" t="s">
        <v>17</v>
      </c>
      <c r="C40" s="93">
        <f>C39/B39</f>
        <v>6.1403508771929821E-2</v>
      </c>
      <c r="D40" s="27"/>
      <c r="E40" s="94"/>
      <c r="F40" s="27"/>
      <c r="G40" s="95"/>
      <c r="H40" s="20"/>
      <c r="I40" s="91"/>
      <c r="J40" s="92" t="s">
        <v>17</v>
      </c>
      <c r="K40" s="93">
        <f>K39/J39</f>
        <v>6.2686567164179099E-2</v>
      </c>
      <c r="L40" s="27"/>
      <c r="M40" s="27"/>
      <c r="N40" s="27"/>
      <c r="O40" s="27"/>
      <c r="Z40" s="12"/>
    </row>
    <row r="41" spans="1:26" ht="14.4" customHeight="1" x14ac:dyDescent="0.3">
      <c r="Z41" s="12"/>
    </row>
    <row r="42" spans="1:26" ht="14.4" customHeight="1" x14ac:dyDescent="0.3">
      <c r="Z42" s="12"/>
    </row>
    <row r="43" spans="1:26" ht="15" customHeight="1" x14ac:dyDescent="0.3">
      <c r="A43" s="1">
        <v>42186</v>
      </c>
      <c r="B43" t="s">
        <v>0</v>
      </c>
      <c r="C43" s="1">
        <v>42552</v>
      </c>
      <c r="D43" t="s">
        <v>1</v>
      </c>
      <c r="I43" s="1">
        <v>42186</v>
      </c>
      <c r="J43" t="s">
        <v>0</v>
      </c>
      <c r="K43" s="1">
        <v>42552</v>
      </c>
      <c r="L43" t="s">
        <v>13</v>
      </c>
      <c r="Q43" s="139" t="s">
        <v>15</v>
      </c>
      <c r="R43" s="139"/>
      <c r="S43" s="139"/>
      <c r="T43" s="139"/>
      <c r="Z43" s="12"/>
    </row>
    <row r="44" spans="1:26" ht="15" customHeight="1" x14ac:dyDescent="0.3">
      <c r="A44" s="72" t="s">
        <v>2</v>
      </c>
      <c r="B44" s="72" t="s">
        <v>11</v>
      </c>
      <c r="C44" s="72" t="s">
        <v>12</v>
      </c>
      <c r="D44" s="72" t="s">
        <v>25</v>
      </c>
      <c r="E44" s="72" t="s">
        <v>21</v>
      </c>
      <c r="F44" s="72" t="s">
        <v>22</v>
      </c>
      <c r="G44" s="72" t="s">
        <v>24</v>
      </c>
      <c r="H44" s="20"/>
      <c r="I44" s="72" t="s">
        <v>2</v>
      </c>
      <c r="J44" s="72" t="s">
        <v>11</v>
      </c>
      <c r="K44" s="72" t="s">
        <v>12</v>
      </c>
      <c r="L44" s="72" t="s">
        <v>25</v>
      </c>
      <c r="M44" s="72" t="s">
        <v>21</v>
      </c>
      <c r="N44" s="72" t="s">
        <v>22</v>
      </c>
      <c r="O44" s="72" t="s">
        <v>24</v>
      </c>
      <c r="Q44" s="99" t="s">
        <v>2</v>
      </c>
      <c r="R44" s="99" t="s">
        <v>11</v>
      </c>
      <c r="S44" s="99" t="s">
        <v>12</v>
      </c>
      <c r="T44" s="99" t="s">
        <v>25</v>
      </c>
      <c r="Z44" s="12"/>
    </row>
    <row r="45" spans="1:26" ht="15" customHeight="1" x14ac:dyDescent="0.3">
      <c r="A45" s="72" t="s">
        <v>3</v>
      </c>
      <c r="B45" s="28">
        <v>76</v>
      </c>
      <c r="C45" s="28">
        <v>1</v>
      </c>
      <c r="D45" s="28">
        <f>B45-C45</f>
        <v>75</v>
      </c>
      <c r="E45" s="88">
        <f>SUM(B45:B$52)/SUM(B$45:B$52)</f>
        <v>1</v>
      </c>
      <c r="F45" s="88">
        <f>SUM(C45:C$52)/SUM(C$45:C$52)</f>
        <v>1</v>
      </c>
      <c r="G45" s="89">
        <f>SUM(D45:D$52)/SUM(D$45:D$52)</f>
        <v>1</v>
      </c>
      <c r="H45" s="20"/>
      <c r="I45" s="72" t="s">
        <v>3</v>
      </c>
      <c r="J45" s="28">
        <v>75</v>
      </c>
      <c r="K45" s="28">
        <v>1</v>
      </c>
      <c r="L45" s="28">
        <f>J45-K45</f>
        <v>74</v>
      </c>
      <c r="M45" s="88">
        <f>SUM(J45:J$52)/SUM(J$45:J$52)</f>
        <v>1</v>
      </c>
      <c r="N45" s="88">
        <f>SUM(K45:K$52)/SUM(K$45:K$52)</f>
        <v>1</v>
      </c>
      <c r="O45" s="89">
        <f>SUM(L45:L$52)/SUM(L$45:L$52)</f>
        <v>1</v>
      </c>
      <c r="Q45" s="98" t="s">
        <v>19</v>
      </c>
      <c r="R45" s="89">
        <v>1</v>
      </c>
      <c r="S45" s="89">
        <v>1</v>
      </c>
      <c r="T45" s="89">
        <v>1</v>
      </c>
      <c r="Z45" s="12"/>
    </row>
    <row r="46" spans="1:26" x14ac:dyDescent="0.3">
      <c r="A46" s="72" t="s">
        <v>4</v>
      </c>
      <c r="B46" s="28">
        <v>119</v>
      </c>
      <c r="C46" s="28">
        <v>1</v>
      </c>
      <c r="D46" s="28">
        <f t="shared" ref="D46:D53" si="6">B46-C46</f>
        <v>118</v>
      </c>
      <c r="E46" s="88">
        <f>SUM(B46:B$52)/SUM(B$45:B$52)</f>
        <v>0.88198757763975155</v>
      </c>
      <c r="F46" s="88">
        <f>SUM(C46:C$52)/SUM(C$45:C$52)</f>
        <v>0.97826086956521741</v>
      </c>
      <c r="G46" s="89">
        <f>SUM(D46:D$52)/SUM(D$45:D$52)</f>
        <v>0.87458193979933108</v>
      </c>
      <c r="H46" s="20"/>
      <c r="I46" s="72" t="s">
        <v>4</v>
      </c>
      <c r="J46" s="28">
        <v>119</v>
      </c>
      <c r="K46" s="28">
        <v>1</v>
      </c>
      <c r="L46" s="28">
        <f t="shared" ref="L46:L53" si="7">J46-K46</f>
        <v>118</v>
      </c>
      <c r="M46" s="88">
        <f>SUM(J46:J$52)/SUM(J$45:J$52)</f>
        <v>0.88151658767772512</v>
      </c>
      <c r="N46" s="88">
        <f>SUM(K46:K$52)/SUM(K$45:K$52)</f>
        <v>0.97826086956521741</v>
      </c>
      <c r="O46" s="89">
        <f>SUM(L46:L$52)/SUM(L$45:L$52)</f>
        <v>0.87393526405451449</v>
      </c>
      <c r="Q46" s="98" t="s">
        <v>20</v>
      </c>
      <c r="R46" s="89">
        <f>C54</f>
        <v>7.1428571428571425E-2</v>
      </c>
      <c r="S46" s="89">
        <v>1</v>
      </c>
      <c r="T46" s="89">
        <v>0</v>
      </c>
      <c r="Z46" s="12"/>
    </row>
    <row r="47" spans="1:26" x14ac:dyDescent="0.3">
      <c r="A47" s="72" t="s">
        <v>5</v>
      </c>
      <c r="B47" s="28">
        <v>119</v>
      </c>
      <c r="C47" s="28">
        <v>3</v>
      </c>
      <c r="D47" s="28">
        <f t="shared" si="6"/>
        <v>116</v>
      </c>
      <c r="E47" s="88">
        <f>SUM(B47:B$52)/SUM(B$45:B$52)</f>
        <v>0.69720496894409933</v>
      </c>
      <c r="F47" s="88">
        <f>SUM(C47:C$52)/SUM(C$45:C$52)</f>
        <v>0.95652173913043481</v>
      </c>
      <c r="G47" s="89">
        <f>SUM(D47:D$52)/SUM(D$45:D$52)</f>
        <v>0.67725752508361203</v>
      </c>
      <c r="H47" s="20"/>
      <c r="I47" s="72" t="s">
        <v>5</v>
      </c>
      <c r="J47" s="28">
        <v>116</v>
      </c>
      <c r="K47" s="28">
        <v>3</v>
      </c>
      <c r="L47" s="28">
        <f t="shared" si="7"/>
        <v>113</v>
      </c>
      <c r="M47" s="88">
        <f>SUM(J47:J$52)/SUM(J$45:J$52)</f>
        <v>0.69352290679304895</v>
      </c>
      <c r="N47" s="88">
        <f>SUM(K47:K$52)/SUM(K$45:K$52)</f>
        <v>0.95652173913043481</v>
      </c>
      <c r="O47" s="89">
        <f>SUM(L47:L$52)/SUM(L$45:L$52)</f>
        <v>0.67291311754684835</v>
      </c>
      <c r="Q47" s="27"/>
      <c r="R47" s="89">
        <v>0</v>
      </c>
      <c r="S47" s="89">
        <v>0</v>
      </c>
      <c r="T47" s="89">
        <v>0</v>
      </c>
      <c r="V47" s="100"/>
      <c r="W47" s="101" t="s">
        <v>30</v>
      </c>
      <c r="X47" s="102" t="s">
        <v>31</v>
      </c>
      <c r="Z47" s="12"/>
    </row>
    <row r="48" spans="1:26" x14ac:dyDescent="0.3">
      <c r="A48" s="72" t="s">
        <v>6</v>
      </c>
      <c r="B48" s="28">
        <v>124</v>
      </c>
      <c r="C48" s="28">
        <v>6</v>
      </c>
      <c r="D48" s="28">
        <f t="shared" si="6"/>
        <v>118</v>
      </c>
      <c r="E48" s="88">
        <f>SUM(B48:B$52)/SUM(B$45:B$52)</f>
        <v>0.51242236024844723</v>
      </c>
      <c r="F48" s="88">
        <f>SUM(C48:C$52)/SUM(C$45:C$52)</f>
        <v>0.89130434782608692</v>
      </c>
      <c r="G48" s="89">
        <f>SUM(D48:D$52)/SUM(D$45:D$52)</f>
        <v>0.48327759197324416</v>
      </c>
      <c r="H48" s="20"/>
      <c r="I48" s="72" t="s">
        <v>6</v>
      </c>
      <c r="J48" s="28">
        <v>121</v>
      </c>
      <c r="K48" s="28">
        <v>6</v>
      </c>
      <c r="L48" s="28">
        <f t="shared" si="7"/>
        <v>115</v>
      </c>
      <c r="M48" s="88">
        <f>SUM(J48:J$52)/SUM(J$45:J$52)</f>
        <v>0.51026856240126384</v>
      </c>
      <c r="N48" s="88">
        <f>SUM(K48:K$52)/SUM(K$45:K$52)</f>
        <v>0.89130434782608692</v>
      </c>
      <c r="O48" s="89">
        <f>SUM(L48:L$52)/SUM(L$45:L$52)</f>
        <v>0.48040885860306642</v>
      </c>
      <c r="V48" s="103" t="s">
        <v>26</v>
      </c>
      <c r="W48" s="104">
        <f t="array" ref="W48">SUMPRODUCT(F46:F53+F45:F52,E45:E52-E46:E53)/2</f>
        <v>0.79303942749122325</v>
      </c>
      <c r="X48" s="105">
        <f t="array" ref="X48">SUMPRODUCT(N45:N52+N46:N53,M45:M52-M46:M53)/2</f>
        <v>0.79289442956246992</v>
      </c>
      <c r="Z48" s="12"/>
    </row>
    <row r="49" spans="1:26" x14ac:dyDescent="0.3">
      <c r="A49" s="72" t="s">
        <v>7</v>
      </c>
      <c r="B49" s="28">
        <v>62</v>
      </c>
      <c r="C49" s="28">
        <v>5</v>
      </c>
      <c r="D49" s="28">
        <f t="shared" si="6"/>
        <v>57</v>
      </c>
      <c r="E49" s="88">
        <f>SUM(B49:B$52)/SUM(B$45:B$52)</f>
        <v>0.31987577639751552</v>
      </c>
      <c r="F49" s="88">
        <f>SUM(C49:C$52)/SUM(C$45:C$52)</f>
        <v>0.76086956521739135</v>
      </c>
      <c r="G49" s="89">
        <f>SUM(D49:D$52)/SUM(D$45:D$52)</f>
        <v>0.28595317725752506</v>
      </c>
      <c r="H49" s="20"/>
      <c r="I49" s="72" t="s">
        <v>7</v>
      </c>
      <c r="J49" s="28">
        <v>60</v>
      </c>
      <c r="K49" s="28">
        <v>5</v>
      </c>
      <c r="L49" s="28">
        <f t="shared" si="7"/>
        <v>55</v>
      </c>
      <c r="M49" s="88">
        <f>SUM(J49:J$52)/SUM(J$45:J$52)</f>
        <v>0.31911532385466035</v>
      </c>
      <c r="N49" s="88">
        <f>SUM(K49:K$52)/SUM(K$45:K$52)</f>
        <v>0.76086956521739135</v>
      </c>
      <c r="O49" s="89">
        <f>SUM(L49:L$52)/SUM(L$45:L$52)</f>
        <v>0.28449744463373083</v>
      </c>
      <c r="Q49" s="139" t="s">
        <v>15</v>
      </c>
      <c r="R49" s="139"/>
      <c r="S49" s="139"/>
      <c r="T49" s="139"/>
      <c r="V49" s="103" t="s">
        <v>27</v>
      </c>
      <c r="W49" s="106">
        <f>(2*W48-1)/(1-C54)</f>
        <v>0.63116184382725005</v>
      </c>
      <c r="X49" s="107">
        <f>(2*X48-1)/(1-K54)</f>
        <v>0.63169394859640016</v>
      </c>
      <c r="Z49" s="12"/>
    </row>
    <row r="50" spans="1:26" x14ac:dyDescent="0.3">
      <c r="A50" s="72" t="s">
        <v>8</v>
      </c>
      <c r="B50" s="28">
        <v>50</v>
      </c>
      <c r="C50" s="28">
        <v>2</v>
      </c>
      <c r="D50" s="28">
        <f t="shared" si="6"/>
        <v>48</v>
      </c>
      <c r="E50" s="88">
        <f>SUM(B50:B$52)/SUM(B$45:B$52)</f>
        <v>0.2236024844720497</v>
      </c>
      <c r="F50" s="88">
        <f>SUM(C50:C$52)/SUM(C$45:C$52)</f>
        <v>0.65217391304347827</v>
      </c>
      <c r="G50" s="89">
        <f>SUM(D50:D$52)/SUM(D$45:D$52)</f>
        <v>0.19063545150501673</v>
      </c>
      <c r="H50" s="20"/>
      <c r="I50" s="72" t="s">
        <v>8</v>
      </c>
      <c r="J50" s="28">
        <v>49</v>
      </c>
      <c r="K50" s="28">
        <v>2</v>
      </c>
      <c r="L50" s="28">
        <f t="shared" si="7"/>
        <v>47</v>
      </c>
      <c r="M50" s="88">
        <f>SUM(J50:J$52)/SUM(J$45:J$52)</f>
        <v>0.22432859399684044</v>
      </c>
      <c r="N50" s="88">
        <f>SUM(K50:K$52)/SUM(K$45:K$52)</f>
        <v>0.65217391304347827</v>
      </c>
      <c r="O50" s="89">
        <f>SUM(L50:L$52)/SUM(L$45:L$52)</f>
        <v>0.19080068143100512</v>
      </c>
      <c r="Q50" s="99" t="s">
        <v>2</v>
      </c>
      <c r="R50" s="99" t="s">
        <v>11</v>
      </c>
      <c r="S50" s="99" t="s">
        <v>12</v>
      </c>
      <c r="T50" s="99" t="s">
        <v>25</v>
      </c>
      <c r="V50" s="103"/>
      <c r="W50" s="108"/>
      <c r="X50" s="109"/>
      <c r="Z50" s="12"/>
    </row>
    <row r="51" spans="1:26" x14ac:dyDescent="0.3">
      <c r="A51" s="72" t="s">
        <v>9</v>
      </c>
      <c r="B51" s="28">
        <v>37</v>
      </c>
      <c r="C51" s="28">
        <v>7</v>
      </c>
      <c r="D51" s="28">
        <f t="shared" si="6"/>
        <v>30</v>
      </c>
      <c r="E51" s="88">
        <f>SUM(B51:B$52)/SUM(B$45:B$52)</f>
        <v>0.14596273291925466</v>
      </c>
      <c r="F51" s="88">
        <f>SUM(C51:C$52)/SUM(C$45:C$52)</f>
        <v>0.60869565217391308</v>
      </c>
      <c r="G51" s="89">
        <f>SUM(D51:D$52)/SUM(D$45:D$52)</f>
        <v>0.11036789297658862</v>
      </c>
      <c r="H51" s="20"/>
      <c r="I51" s="72" t="s">
        <v>9</v>
      </c>
      <c r="J51" s="28">
        <v>36</v>
      </c>
      <c r="K51" s="28">
        <v>7</v>
      </c>
      <c r="L51" s="28">
        <f t="shared" si="7"/>
        <v>29</v>
      </c>
      <c r="M51" s="88">
        <f>SUM(J51:J$52)/SUM(J$45:J$52)</f>
        <v>0.14691943127962084</v>
      </c>
      <c r="N51" s="88">
        <f>SUM(K51:K$52)/SUM(K$45:K$52)</f>
        <v>0.60869565217391308</v>
      </c>
      <c r="O51" s="89">
        <f>SUM(L51:L$52)/SUM(L$45:L$52)</f>
        <v>0.11073253833049404</v>
      </c>
      <c r="Q51" s="98" t="s">
        <v>19</v>
      </c>
      <c r="R51" s="89">
        <v>1</v>
      </c>
      <c r="S51" s="89">
        <v>1</v>
      </c>
      <c r="T51" s="89">
        <v>1</v>
      </c>
      <c r="V51" s="103"/>
      <c r="W51" s="108"/>
      <c r="X51" s="109"/>
      <c r="Z51" s="12"/>
    </row>
    <row r="52" spans="1:26" x14ac:dyDescent="0.3">
      <c r="A52" s="72" t="s">
        <v>10</v>
      </c>
      <c r="B52" s="28">
        <v>57</v>
      </c>
      <c r="C52" s="28">
        <v>21</v>
      </c>
      <c r="D52" s="28">
        <f t="shared" si="6"/>
        <v>36</v>
      </c>
      <c r="E52" s="88">
        <f>SUM(B52:B$52)/SUM(B$45:B$52)</f>
        <v>8.8509316770186336E-2</v>
      </c>
      <c r="F52" s="88">
        <f>SUM(C52:C$52)/SUM(C$45:C$52)</f>
        <v>0.45652173913043476</v>
      </c>
      <c r="G52" s="89">
        <f>SUM(D52:D$52)/SUM(D$45:D$52)</f>
        <v>6.0200668896321072E-2</v>
      </c>
      <c r="H52" s="20"/>
      <c r="I52" s="72" t="s">
        <v>10</v>
      </c>
      <c r="J52" s="28">
        <v>57</v>
      </c>
      <c r="K52" s="28">
        <v>21</v>
      </c>
      <c r="L52" s="28">
        <f t="shared" si="7"/>
        <v>36</v>
      </c>
      <c r="M52" s="88">
        <f>SUM(J52:J$52)/SUM(J$45:J$52)</f>
        <v>9.004739336492891E-2</v>
      </c>
      <c r="N52" s="88">
        <f>SUM(K52:K$52)/SUM(K$45:K$52)</f>
        <v>0.45652173913043476</v>
      </c>
      <c r="O52" s="89">
        <f>SUM(L52:L$52)/SUM(L$45:L$52)</f>
        <v>6.1328790459965928E-2</v>
      </c>
      <c r="Q52" s="98" t="s">
        <v>20</v>
      </c>
      <c r="R52" s="89">
        <f>K54</f>
        <v>7.266982622432859E-2</v>
      </c>
      <c r="S52" s="89">
        <v>1</v>
      </c>
      <c r="T52" s="89">
        <v>0</v>
      </c>
      <c r="V52" s="103" t="s">
        <v>28</v>
      </c>
      <c r="W52" s="110">
        <f t="array" ref="W52">SUMPRODUCT(F46:F53+F45:F52,G45:G52-G46:G53)/2</f>
        <v>0.81558092191362508</v>
      </c>
      <c r="X52" s="111">
        <f t="array" ref="X52">SUMPRODUCT(N46:N53+N45:N52,O45:O52-O46:O53)/2</f>
        <v>0.8158469742982003</v>
      </c>
      <c r="Z52" s="12"/>
    </row>
    <row r="53" spans="1:26" x14ac:dyDescent="0.3">
      <c r="A53" s="97" t="s">
        <v>18</v>
      </c>
      <c r="B53" s="90">
        <f>SUM(B45:B52)</f>
        <v>644</v>
      </c>
      <c r="C53" s="28">
        <f>SUM(C45:C52)</f>
        <v>46</v>
      </c>
      <c r="D53" s="28">
        <f t="shared" si="6"/>
        <v>598</v>
      </c>
      <c r="E53" s="88">
        <v>0</v>
      </c>
      <c r="F53" s="88">
        <v>0</v>
      </c>
      <c r="G53" s="89">
        <v>0</v>
      </c>
      <c r="H53" s="20"/>
      <c r="I53" s="97" t="s">
        <v>18</v>
      </c>
      <c r="J53" s="96">
        <f>SUM(J45:J52)</f>
        <v>633</v>
      </c>
      <c r="K53" s="28">
        <f>SUM(K45:K52)</f>
        <v>46</v>
      </c>
      <c r="L53" s="28">
        <f t="shared" si="7"/>
        <v>587</v>
      </c>
      <c r="M53" s="88">
        <v>0</v>
      </c>
      <c r="N53" s="88">
        <v>0</v>
      </c>
      <c r="O53" s="89">
        <v>0</v>
      </c>
      <c r="Q53" s="27"/>
      <c r="R53" s="89">
        <v>0</v>
      </c>
      <c r="S53" s="89">
        <v>0</v>
      </c>
      <c r="T53" s="89">
        <v>0</v>
      </c>
      <c r="V53" s="112" t="s">
        <v>29</v>
      </c>
      <c r="W53" s="113">
        <f>2*$W$52-1</f>
        <v>0.63116184382725016</v>
      </c>
      <c r="X53" s="114">
        <f>2*X52-1</f>
        <v>0.6316939485964006</v>
      </c>
      <c r="Z53" s="12"/>
    </row>
    <row r="54" spans="1:26" x14ac:dyDescent="0.3">
      <c r="A54" s="91"/>
      <c r="B54" s="92" t="s">
        <v>17</v>
      </c>
      <c r="C54" s="93">
        <f>C53/B53</f>
        <v>7.1428571428571425E-2</v>
      </c>
      <c r="D54" s="27"/>
      <c r="E54" s="94"/>
      <c r="F54" s="27"/>
      <c r="G54" s="95"/>
      <c r="H54" s="20"/>
      <c r="I54" s="91"/>
      <c r="J54" s="92" t="s">
        <v>17</v>
      </c>
      <c r="K54" s="93">
        <f>K53/J53</f>
        <v>7.266982622432859E-2</v>
      </c>
      <c r="L54" s="27"/>
      <c r="M54" s="27"/>
      <c r="N54" s="27"/>
      <c r="O54" s="27"/>
      <c r="Z54" s="12"/>
    </row>
    <row r="55" spans="1:26" ht="14.4" customHeight="1" x14ac:dyDescent="0.3">
      <c r="Z55" s="12"/>
    </row>
    <row r="56" spans="1:26" ht="14.4" customHeight="1" x14ac:dyDescent="0.3">
      <c r="A56" s="4"/>
      <c r="Z56" s="12"/>
    </row>
    <row r="57" spans="1:26" ht="14.4" customHeight="1" x14ac:dyDescent="0.3">
      <c r="A57" s="1">
        <v>42552</v>
      </c>
      <c r="B57" t="s">
        <v>0</v>
      </c>
      <c r="C57" s="1">
        <v>42917</v>
      </c>
      <c r="D57" t="s">
        <v>1</v>
      </c>
      <c r="I57" s="1">
        <v>42552</v>
      </c>
      <c r="J57" t="s">
        <v>0</v>
      </c>
      <c r="K57" s="1">
        <v>42917</v>
      </c>
      <c r="L57" t="s">
        <v>13</v>
      </c>
      <c r="Q57" s="139" t="s">
        <v>15</v>
      </c>
      <c r="R57" s="139"/>
      <c r="S57" s="139"/>
      <c r="T57" s="139"/>
      <c r="Z57" s="12"/>
    </row>
    <row r="58" spans="1:26" ht="14.4" customHeight="1" x14ac:dyDescent="0.3">
      <c r="A58" s="72" t="s">
        <v>2</v>
      </c>
      <c r="B58" s="72" t="s">
        <v>11</v>
      </c>
      <c r="C58" s="72" t="s">
        <v>12</v>
      </c>
      <c r="D58" s="72" t="s">
        <v>25</v>
      </c>
      <c r="E58" s="72" t="s">
        <v>21</v>
      </c>
      <c r="F58" s="72" t="s">
        <v>22</v>
      </c>
      <c r="G58" s="72" t="s">
        <v>24</v>
      </c>
      <c r="H58" s="20"/>
      <c r="I58" s="72" t="s">
        <v>2</v>
      </c>
      <c r="J58" s="72" t="s">
        <v>11</v>
      </c>
      <c r="K58" s="72" t="s">
        <v>12</v>
      </c>
      <c r="L58" s="72" t="s">
        <v>25</v>
      </c>
      <c r="M58" s="72" t="s">
        <v>21</v>
      </c>
      <c r="N58" s="72" t="s">
        <v>22</v>
      </c>
      <c r="O58" s="72" t="s">
        <v>24</v>
      </c>
      <c r="Q58" s="99" t="s">
        <v>2</v>
      </c>
      <c r="R58" s="99" t="s">
        <v>11</v>
      </c>
      <c r="S58" s="99" t="s">
        <v>12</v>
      </c>
      <c r="T58" s="99" t="s">
        <v>25</v>
      </c>
      <c r="Z58" s="12"/>
    </row>
    <row r="59" spans="1:26" x14ac:dyDescent="0.3">
      <c r="A59" s="72" t="s">
        <v>3</v>
      </c>
      <c r="B59" s="28">
        <v>81</v>
      </c>
      <c r="C59" s="28">
        <v>2</v>
      </c>
      <c r="D59" s="28">
        <f>B59-C59</f>
        <v>79</v>
      </c>
      <c r="E59" s="88">
        <f>SUM(B59:B$66)/SUM(B$59:B$66)</f>
        <v>1</v>
      </c>
      <c r="F59" s="88">
        <f>SUM(C59:C$66)/SUM(C$59:C$66)</f>
        <v>1</v>
      </c>
      <c r="G59" s="89">
        <f>SUM(D59:D$66)/SUM(D$59:D$66)</f>
        <v>1</v>
      </c>
      <c r="H59" s="20"/>
      <c r="I59" s="72" t="s">
        <v>3</v>
      </c>
      <c r="J59" s="28">
        <v>77</v>
      </c>
      <c r="K59" s="28">
        <v>2</v>
      </c>
      <c r="L59" s="28">
        <f>J59-K59</f>
        <v>75</v>
      </c>
      <c r="M59" s="88">
        <f>SUM(J59:J$66)/SUM(J$59:J$66)</f>
        <v>1</v>
      </c>
      <c r="N59" s="88">
        <f>SUM(K59:K$66)/SUM(K$59:K$66)</f>
        <v>1</v>
      </c>
      <c r="O59" s="89">
        <f>SUM(L59:L$66)/SUM(L$59:L$66)</f>
        <v>1</v>
      </c>
      <c r="Q59" s="98" t="s">
        <v>19</v>
      </c>
      <c r="R59" s="89">
        <v>1</v>
      </c>
      <c r="S59" s="89">
        <v>1</v>
      </c>
      <c r="T59" s="89">
        <v>1</v>
      </c>
      <c r="Z59" s="12"/>
    </row>
    <row r="60" spans="1:26" x14ac:dyDescent="0.3">
      <c r="A60" s="72" t="s">
        <v>4</v>
      </c>
      <c r="B60" s="28">
        <v>118</v>
      </c>
      <c r="C60" s="28">
        <v>6</v>
      </c>
      <c r="D60" s="28">
        <f t="shared" ref="D60:D67" si="8">B60-C60</f>
        <v>112</v>
      </c>
      <c r="E60" s="88">
        <f>SUM(B60:B$66)/SUM(B$59:B$66)</f>
        <v>0.86699507389162567</v>
      </c>
      <c r="F60" s="88">
        <f>SUM(C60:C$66)/SUM(C$59:C$66)</f>
        <v>0.96610169491525422</v>
      </c>
      <c r="G60" s="89">
        <f>SUM(D60:D$66)/SUM(D$59:D$66)</f>
        <v>0.85636363636363633</v>
      </c>
      <c r="H60" s="20"/>
      <c r="I60" s="72" t="s">
        <v>4</v>
      </c>
      <c r="J60" s="28">
        <v>117</v>
      </c>
      <c r="K60" s="28">
        <v>6</v>
      </c>
      <c r="L60" s="28">
        <f t="shared" ref="L60:L67" si="9">J60-K60</f>
        <v>111</v>
      </c>
      <c r="M60" s="88">
        <f>SUM(J60:J$66)/SUM(J$59:J$66)</f>
        <v>0.8716666666666667</v>
      </c>
      <c r="N60" s="88">
        <f>SUM(K60:K$66)/SUM(K$59:K$66)</f>
        <v>0.96610169491525422</v>
      </c>
      <c r="O60" s="89">
        <f>SUM(L60:L$66)/SUM(L$59:L$66)</f>
        <v>0.8613678373382625</v>
      </c>
      <c r="Q60" s="98" t="s">
        <v>20</v>
      </c>
      <c r="R60" s="89">
        <f>C68</f>
        <v>9.688013136288999E-2</v>
      </c>
      <c r="S60" s="89">
        <v>1</v>
      </c>
      <c r="T60" s="89">
        <v>0</v>
      </c>
      <c r="Z60" s="12"/>
    </row>
    <row r="61" spans="1:26" x14ac:dyDescent="0.3">
      <c r="A61" s="72" t="s">
        <v>5</v>
      </c>
      <c r="B61" s="28">
        <v>126</v>
      </c>
      <c r="C61" s="28">
        <v>5</v>
      </c>
      <c r="D61" s="28">
        <f t="shared" si="8"/>
        <v>121</v>
      </c>
      <c r="E61" s="88">
        <f>SUM(B61:B$66)/SUM(B$59:B$66)</f>
        <v>0.6732348111658456</v>
      </c>
      <c r="F61" s="88">
        <f>SUM(C61:C$66)/SUM(C$59:C$66)</f>
        <v>0.86440677966101698</v>
      </c>
      <c r="G61" s="89">
        <f>SUM(D61:D$66)/SUM(D$59:D$66)</f>
        <v>0.65272727272727271</v>
      </c>
      <c r="H61" s="20"/>
      <c r="I61" s="72" t="s">
        <v>5</v>
      </c>
      <c r="J61" s="28">
        <v>123</v>
      </c>
      <c r="K61" s="28">
        <v>5</v>
      </c>
      <c r="L61" s="28">
        <f t="shared" si="9"/>
        <v>118</v>
      </c>
      <c r="M61" s="88">
        <f>SUM(J61:J$66)/SUM(J$59:J$66)</f>
        <v>0.67666666666666664</v>
      </c>
      <c r="N61" s="88">
        <f>SUM(K61:K$66)/SUM(K$59:K$66)</f>
        <v>0.86440677966101698</v>
      </c>
      <c r="O61" s="89">
        <f>SUM(L61:L$66)/SUM(L$59:L$66)</f>
        <v>0.65619223659889092</v>
      </c>
      <c r="Q61" s="27"/>
      <c r="R61" s="89">
        <v>0</v>
      </c>
      <c r="S61" s="89">
        <v>0</v>
      </c>
      <c r="T61" s="89">
        <v>0</v>
      </c>
      <c r="V61" s="100"/>
      <c r="W61" s="101" t="s">
        <v>30</v>
      </c>
      <c r="X61" s="102" t="s">
        <v>31</v>
      </c>
      <c r="Z61" s="12"/>
    </row>
    <row r="62" spans="1:26" x14ac:dyDescent="0.3">
      <c r="A62" s="72" t="s">
        <v>6</v>
      </c>
      <c r="B62" s="28">
        <v>115</v>
      </c>
      <c r="C62" s="28">
        <v>6</v>
      </c>
      <c r="D62" s="28">
        <f t="shared" si="8"/>
        <v>109</v>
      </c>
      <c r="E62" s="88">
        <f>SUM(B62:B$66)/SUM(B$59:B$66)</f>
        <v>0.4663382594417077</v>
      </c>
      <c r="F62" s="88">
        <f>SUM(C62:C$66)/SUM(C$59:C$66)</f>
        <v>0.77966101694915257</v>
      </c>
      <c r="G62" s="89">
        <f>SUM(D62:D$66)/SUM(D$59:D$66)</f>
        <v>0.43272727272727274</v>
      </c>
      <c r="H62" s="20"/>
      <c r="I62" s="72" t="s">
        <v>6</v>
      </c>
      <c r="J62" s="28">
        <v>115</v>
      </c>
      <c r="K62" s="28">
        <v>6</v>
      </c>
      <c r="L62" s="28">
        <f t="shared" si="9"/>
        <v>109</v>
      </c>
      <c r="M62" s="88">
        <f>SUM(J62:J$66)/SUM(J$59:J$66)</f>
        <v>0.47166666666666668</v>
      </c>
      <c r="N62" s="88">
        <f>SUM(K62:K$66)/SUM(K$59:K$66)</f>
        <v>0.77966101694915257</v>
      </c>
      <c r="O62" s="89">
        <f>SUM(L62:L$66)/SUM(L$59:L$66)</f>
        <v>0.43807763401109057</v>
      </c>
      <c r="V62" s="103" t="s">
        <v>26</v>
      </c>
      <c r="W62" s="104">
        <f t="array" ref="W62">SUMPRODUCT(F60:F67+F59:F66,E59:E66-E60:E67)/2</f>
        <v>0.74260387965823382</v>
      </c>
      <c r="X62" s="105">
        <f t="array" ref="X62">SUMPRODUCT(N59:N66+N60:N67,M59:M66-M60:M67)/2</f>
        <v>0.74049435028248578</v>
      </c>
      <c r="Z62" s="12"/>
    </row>
    <row r="63" spans="1:26" x14ac:dyDescent="0.3">
      <c r="A63" s="72" t="s">
        <v>7</v>
      </c>
      <c r="B63" s="28">
        <v>51</v>
      </c>
      <c r="C63" s="28">
        <v>5</v>
      </c>
      <c r="D63" s="28">
        <f t="shared" si="8"/>
        <v>46</v>
      </c>
      <c r="E63" s="88">
        <f>SUM(B63:B$66)/SUM(B$59:B$66)</f>
        <v>0.27750410509031198</v>
      </c>
      <c r="F63" s="88">
        <f>SUM(C63:C$66)/SUM(C$59:C$66)</f>
        <v>0.67796610169491522</v>
      </c>
      <c r="G63" s="89">
        <f>SUM(D63:D$66)/SUM(D$59:D$66)</f>
        <v>0.23454545454545456</v>
      </c>
      <c r="H63" s="20"/>
      <c r="I63" s="72" t="s">
        <v>7</v>
      </c>
      <c r="J63" s="28">
        <v>50</v>
      </c>
      <c r="K63" s="28">
        <v>5</v>
      </c>
      <c r="L63" s="28">
        <f t="shared" si="9"/>
        <v>45</v>
      </c>
      <c r="M63" s="88">
        <f>SUM(J63:J$66)/SUM(J$59:J$66)</f>
        <v>0.28000000000000003</v>
      </c>
      <c r="N63" s="88">
        <f>SUM(K63:K$66)/SUM(K$59:K$66)</f>
        <v>0.67796610169491522</v>
      </c>
      <c r="O63" s="89">
        <f>SUM(L63:L$66)/SUM(L$59:L$66)</f>
        <v>0.2365988909426987</v>
      </c>
      <c r="Q63" s="139" t="s">
        <v>15</v>
      </c>
      <c r="R63" s="139"/>
      <c r="S63" s="139"/>
      <c r="T63" s="139"/>
      <c r="V63" s="103" t="s">
        <v>27</v>
      </c>
      <c r="W63" s="106">
        <f>(2*W62-1)/(1-C68)</f>
        <v>0.53725731895223416</v>
      </c>
      <c r="X63" s="107">
        <f>(2*X62-1)/(1-K68)</f>
        <v>0.53344403020144726</v>
      </c>
      <c r="Z63" s="12"/>
    </row>
    <row r="64" spans="1:26" x14ac:dyDescent="0.3">
      <c r="A64" s="72" t="s">
        <v>8</v>
      </c>
      <c r="B64" s="28">
        <v>44</v>
      </c>
      <c r="C64" s="28">
        <v>6</v>
      </c>
      <c r="D64" s="28">
        <f t="shared" si="8"/>
        <v>38</v>
      </c>
      <c r="E64" s="88">
        <f>SUM(B64:B$66)/SUM(B$59:B$66)</f>
        <v>0.19376026272577998</v>
      </c>
      <c r="F64" s="88">
        <f>SUM(C64:C$66)/SUM(C$59:C$66)</f>
        <v>0.59322033898305082</v>
      </c>
      <c r="G64" s="89">
        <f>SUM(D64:D$66)/SUM(D$59:D$66)</f>
        <v>0.15090909090909091</v>
      </c>
      <c r="H64" s="20"/>
      <c r="I64" s="72" t="s">
        <v>8</v>
      </c>
      <c r="J64" s="28">
        <v>44</v>
      </c>
      <c r="K64" s="28">
        <v>6</v>
      </c>
      <c r="L64" s="28">
        <f t="shared" si="9"/>
        <v>38</v>
      </c>
      <c r="M64" s="88">
        <f>SUM(J64:J$66)/SUM(J$59:J$66)</f>
        <v>0.19666666666666666</v>
      </c>
      <c r="N64" s="88">
        <f>SUM(K64:K$66)/SUM(K$59:K$66)</f>
        <v>0.59322033898305082</v>
      </c>
      <c r="O64" s="89">
        <f>SUM(L64:L$66)/SUM(L$59:L$66)</f>
        <v>0.15341959334565619</v>
      </c>
      <c r="Q64" s="99" t="s">
        <v>2</v>
      </c>
      <c r="R64" s="99" t="s">
        <v>11</v>
      </c>
      <c r="S64" s="99" t="s">
        <v>12</v>
      </c>
      <c r="T64" s="99" t="s">
        <v>25</v>
      </c>
      <c r="V64" s="103"/>
      <c r="W64" s="108"/>
      <c r="X64" s="109"/>
      <c r="Z64" s="12"/>
    </row>
    <row r="65" spans="1:26" x14ac:dyDescent="0.3">
      <c r="A65" s="72" t="s">
        <v>9</v>
      </c>
      <c r="B65" s="28">
        <v>24</v>
      </c>
      <c r="C65" s="28">
        <v>5</v>
      </c>
      <c r="D65" s="28">
        <f t="shared" si="8"/>
        <v>19</v>
      </c>
      <c r="E65" s="88">
        <f>SUM(B65:B$66)/SUM(B$59:B$66)</f>
        <v>0.12151067323481117</v>
      </c>
      <c r="F65" s="88">
        <f>SUM(C65:C$66)/SUM(C$59:C$66)</f>
        <v>0.49152542372881358</v>
      </c>
      <c r="G65" s="89">
        <f>SUM(D65:D$66)/SUM(D$59:D$66)</f>
        <v>8.1818181818181818E-2</v>
      </c>
      <c r="H65" s="20"/>
      <c r="I65" s="72" t="s">
        <v>9</v>
      </c>
      <c r="J65" s="28">
        <v>24</v>
      </c>
      <c r="K65" s="28">
        <v>5</v>
      </c>
      <c r="L65" s="28">
        <f t="shared" si="9"/>
        <v>19</v>
      </c>
      <c r="M65" s="88">
        <f>SUM(J65:J$66)/SUM(J$59:J$66)</f>
        <v>0.12333333333333334</v>
      </c>
      <c r="N65" s="88">
        <f>SUM(K65:K$66)/SUM(K$59:K$66)</f>
        <v>0.49152542372881358</v>
      </c>
      <c r="O65" s="89">
        <f>SUM(L65:L$66)/SUM(L$59:L$66)</f>
        <v>8.3179297597042512E-2</v>
      </c>
      <c r="Q65" s="98" t="s">
        <v>19</v>
      </c>
      <c r="R65" s="89">
        <v>1</v>
      </c>
      <c r="S65" s="89">
        <v>1</v>
      </c>
      <c r="T65" s="89">
        <v>1</v>
      </c>
      <c r="V65" s="103"/>
      <c r="W65" s="108"/>
      <c r="X65" s="109"/>
      <c r="Z65" s="12"/>
    </row>
    <row r="66" spans="1:26" x14ac:dyDescent="0.3">
      <c r="A66" s="72" t="s">
        <v>10</v>
      </c>
      <c r="B66" s="28">
        <v>50</v>
      </c>
      <c r="C66" s="28">
        <v>24</v>
      </c>
      <c r="D66" s="28">
        <f t="shared" si="8"/>
        <v>26</v>
      </c>
      <c r="E66" s="88">
        <f>SUM(B66:B$66)/SUM(B$59:B$66)</f>
        <v>8.2101806239737271E-2</v>
      </c>
      <c r="F66" s="88">
        <f>SUM(C66:C$66)/SUM(C$59:C$66)</f>
        <v>0.40677966101694918</v>
      </c>
      <c r="G66" s="89">
        <f>SUM(D66:D$66)/SUM(D$59:D$66)</f>
        <v>4.7272727272727272E-2</v>
      </c>
      <c r="H66" s="20"/>
      <c r="I66" s="72" t="s">
        <v>10</v>
      </c>
      <c r="J66" s="28">
        <v>50</v>
      </c>
      <c r="K66" s="28">
        <v>24</v>
      </c>
      <c r="L66" s="28">
        <f t="shared" si="9"/>
        <v>26</v>
      </c>
      <c r="M66" s="88">
        <f>SUM(J66:J$66)/SUM(J$59:J$66)</f>
        <v>8.3333333333333329E-2</v>
      </c>
      <c r="N66" s="88">
        <f>SUM(K66:K$66)/SUM(K$59:K$66)</f>
        <v>0.40677966101694918</v>
      </c>
      <c r="O66" s="89">
        <f>SUM(L66:L$66)/SUM(L$59:L$66)</f>
        <v>4.8059149722735672E-2</v>
      </c>
      <c r="Q66" s="98" t="s">
        <v>20</v>
      </c>
      <c r="R66" s="89">
        <f>K68</f>
        <v>9.8333333333333328E-2</v>
      </c>
      <c r="S66" s="89">
        <v>1</v>
      </c>
      <c r="T66" s="89">
        <v>0</v>
      </c>
      <c r="V66" s="103" t="s">
        <v>28</v>
      </c>
      <c r="W66" s="110">
        <f t="array" ref="W66">SUMPRODUCT(F60:F67+F59:F66,G59:G66-G60:G67)/2</f>
        <v>0.76862865947611703</v>
      </c>
      <c r="X66" s="111">
        <f t="array" ref="X66">SUMPRODUCT(N60:N67+N59:N66,O59:O66-O60:O67)/2</f>
        <v>0.76672201510072369</v>
      </c>
      <c r="Z66" s="12"/>
    </row>
    <row r="67" spans="1:26" x14ac:dyDescent="0.3">
      <c r="A67" s="97" t="s">
        <v>18</v>
      </c>
      <c r="B67" s="90">
        <f>SUM(B59:B66)</f>
        <v>609</v>
      </c>
      <c r="C67" s="28">
        <f>SUM(C59:C66)</f>
        <v>59</v>
      </c>
      <c r="D67" s="28">
        <f t="shared" si="8"/>
        <v>550</v>
      </c>
      <c r="E67" s="88">
        <v>0</v>
      </c>
      <c r="F67" s="88">
        <v>0</v>
      </c>
      <c r="G67" s="89">
        <v>0</v>
      </c>
      <c r="H67" s="20"/>
      <c r="I67" s="97" t="s">
        <v>18</v>
      </c>
      <c r="J67" s="96">
        <f>SUM(J59:J66)</f>
        <v>600</v>
      </c>
      <c r="K67" s="28">
        <f>SUM(K59:K66)</f>
        <v>59</v>
      </c>
      <c r="L67" s="28">
        <f t="shared" si="9"/>
        <v>541</v>
      </c>
      <c r="M67" s="88">
        <v>0</v>
      </c>
      <c r="N67" s="88">
        <v>0</v>
      </c>
      <c r="O67" s="89">
        <v>0</v>
      </c>
      <c r="Q67" s="27"/>
      <c r="R67" s="89">
        <v>0</v>
      </c>
      <c r="S67" s="89">
        <v>0</v>
      </c>
      <c r="T67" s="89">
        <v>0</v>
      </c>
      <c r="V67" s="112" t="s">
        <v>29</v>
      </c>
      <c r="W67" s="113">
        <f>2*$W$66-1</f>
        <v>0.53725731895223405</v>
      </c>
      <c r="X67" s="114">
        <f>2*X66-1</f>
        <v>0.53344403020144737</v>
      </c>
      <c r="Z67" s="12"/>
    </row>
    <row r="68" spans="1:26" x14ac:dyDescent="0.3">
      <c r="A68" s="91"/>
      <c r="B68" s="92" t="s">
        <v>17</v>
      </c>
      <c r="C68" s="93">
        <f>C67/B67</f>
        <v>9.688013136288999E-2</v>
      </c>
      <c r="D68" s="27"/>
      <c r="E68" s="94"/>
      <c r="F68" s="27"/>
      <c r="G68" s="95"/>
      <c r="H68" s="20"/>
      <c r="I68" s="91"/>
      <c r="J68" s="92" t="s">
        <v>17</v>
      </c>
      <c r="K68" s="93">
        <f>K67/J67</f>
        <v>9.8333333333333328E-2</v>
      </c>
      <c r="L68" s="27"/>
      <c r="M68" s="27"/>
      <c r="N68" s="27"/>
      <c r="O68" s="27"/>
      <c r="Z68" s="12"/>
    </row>
    <row r="69" spans="1:26" ht="14.4" customHeight="1" x14ac:dyDescent="0.3">
      <c r="A69" s="4"/>
      <c r="B69" s="5"/>
      <c r="C69" s="3"/>
      <c r="I69" s="4"/>
      <c r="J69" s="5"/>
      <c r="K69" s="3"/>
      <c r="Z69" s="12"/>
    </row>
    <row r="70" spans="1:26" ht="14.4" customHeight="1" x14ac:dyDescent="0.3">
      <c r="A70" s="4"/>
      <c r="B70" s="5"/>
      <c r="C70" s="3"/>
      <c r="I70" s="4"/>
      <c r="J70" s="5"/>
      <c r="K70" s="3"/>
      <c r="Z70" s="12"/>
    </row>
    <row r="71" spans="1:26" ht="14.4" customHeight="1" x14ac:dyDescent="0.3">
      <c r="A71" s="1">
        <v>41091</v>
      </c>
      <c r="B71" t="s">
        <v>0</v>
      </c>
      <c r="C71" s="1">
        <v>42917</v>
      </c>
      <c r="D71" t="s">
        <v>1</v>
      </c>
      <c r="I71" s="1">
        <v>41091</v>
      </c>
      <c r="J71" t="s">
        <v>0</v>
      </c>
      <c r="K71" s="1">
        <v>42917</v>
      </c>
      <c r="L71" t="s">
        <v>13</v>
      </c>
      <c r="Q71" s="139" t="s">
        <v>15</v>
      </c>
      <c r="R71" s="139"/>
      <c r="S71" s="139"/>
      <c r="T71" s="139"/>
      <c r="Z71" s="12"/>
    </row>
    <row r="72" spans="1:26" ht="14.4" customHeight="1" x14ac:dyDescent="0.3">
      <c r="A72" s="72" t="s">
        <v>2</v>
      </c>
      <c r="B72" s="72" t="s">
        <v>11</v>
      </c>
      <c r="C72" s="72" t="s">
        <v>12</v>
      </c>
      <c r="D72" s="72" t="s">
        <v>25</v>
      </c>
      <c r="E72" s="72" t="s">
        <v>21</v>
      </c>
      <c r="F72" s="72" t="s">
        <v>22</v>
      </c>
      <c r="G72" s="72" t="s">
        <v>24</v>
      </c>
      <c r="H72" s="20"/>
      <c r="I72" s="72" t="s">
        <v>2</v>
      </c>
      <c r="J72" s="72" t="s">
        <v>11</v>
      </c>
      <c r="K72" s="72" t="s">
        <v>12</v>
      </c>
      <c r="L72" s="72" t="s">
        <v>25</v>
      </c>
      <c r="M72" s="72" t="s">
        <v>21</v>
      </c>
      <c r="N72" s="72" t="s">
        <v>22</v>
      </c>
      <c r="O72" s="72" t="s">
        <v>24</v>
      </c>
      <c r="Q72" s="99" t="s">
        <v>2</v>
      </c>
      <c r="R72" s="99" t="s">
        <v>11</v>
      </c>
      <c r="S72" s="99" t="s">
        <v>12</v>
      </c>
      <c r="T72" s="99" t="s">
        <v>25</v>
      </c>
      <c r="Z72" s="12"/>
    </row>
    <row r="73" spans="1:26" x14ac:dyDescent="0.3">
      <c r="A73" s="72" t="s">
        <v>3</v>
      </c>
      <c r="B73" s="28">
        <v>55</v>
      </c>
      <c r="C73" s="28">
        <v>1</v>
      </c>
      <c r="D73" s="28">
        <f>B73-C73</f>
        <v>54</v>
      </c>
      <c r="E73" s="88">
        <f>SUM(B73:B$80)/SUM(B$73:B$80)</f>
        <v>1</v>
      </c>
      <c r="F73" s="88">
        <f>SUM(C73:C$80)/SUM(C$73:C$80)</f>
        <v>1</v>
      </c>
      <c r="G73" s="89">
        <f>SUM(D73:D$80)/SUM(D$73:D$80)</f>
        <v>1</v>
      </c>
      <c r="H73" s="20"/>
      <c r="I73" s="72" t="s">
        <v>3</v>
      </c>
      <c r="J73" s="28">
        <v>48</v>
      </c>
      <c r="K73" s="28">
        <v>1</v>
      </c>
      <c r="L73" s="28">
        <f>J73-K73</f>
        <v>47</v>
      </c>
      <c r="M73" s="88">
        <f>SUM(J73:J$80)/SUM(J$73:J$80)</f>
        <v>1</v>
      </c>
      <c r="N73" s="88">
        <f>SUM(K73:K$80)/SUM(K$73:K$80)</f>
        <v>1</v>
      </c>
      <c r="O73" s="89">
        <f>SUM(L73:L$80)/SUM(L$73:L$80)</f>
        <v>1</v>
      </c>
      <c r="Q73" s="98" t="s">
        <v>19</v>
      </c>
      <c r="R73" s="89">
        <v>1</v>
      </c>
      <c r="S73" s="89">
        <v>1</v>
      </c>
      <c r="T73" s="89">
        <v>1</v>
      </c>
      <c r="Z73" s="12"/>
    </row>
    <row r="74" spans="1:26" x14ac:dyDescent="0.3">
      <c r="A74" s="72" t="s">
        <v>4</v>
      </c>
      <c r="B74" s="28">
        <v>86</v>
      </c>
      <c r="C74" s="28">
        <v>7</v>
      </c>
      <c r="D74" s="28">
        <f t="shared" ref="D74:D81" si="10">B74-C74</f>
        <v>79</v>
      </c>
      <c r="E74" s="88">
        <f>SUM(B74:B$80)/SUM(B$73:B$80)</f>
        <v>0.91875923190546527</v>
      </c>
      <c r="F74" s="88">
        <f>SUM(C74:C$80)/SUM(C$73:C$80)</f>
        <v>0.99502487562189057</v>
      </c>
      <c r="G74" s="89">
        <f>SUM(D74:D$80)/SUM(D$73:D$80)</f>
        <v>0.88655462184873945</v>
      </c>
      <c r="H74" s="20"/>
      <c r="I74" s="72" t="s">
        <v>4</v>
      </c>
      <c r="J74" s="28">
        <v>84</v>
      </c>
      <c r="K74" s="28">
        <v>7</v>
      </c>
      <c r="L74" s="28">
        <f t="shared" ref="L74:L81" si="11">J74-K74</f>
        <v>77</v>
      </c>
      <c r="M74" s="88">
        <f>SUM(J74:J$80)/SUM(J$73:J$80)</f>
        <v>0.92592592592592593</v>
      </c>
      <c r="N74" s="88">
        <f>SUM(K74:K$80)/SUM(K$73:K$80)</f>
        <v>0.99502487562189057</v>
      </c>
      <c r="O74" s="89">
        <f>SUM(L74:L$80)/SUM(L$73:L$80)</f>
        <v>0.89485458612975388</v>
      </c>
      <c r="Q74" s="98" t="s">
        <v>20</v>
      </c>
      <c r="R74" s="89">
        <f>C82</f>
        <v>0.29689807976366323</v>
      </c>
      <c r="S74" s="89">
        <v>1</v>
      </c>
      <c r="T74" s="89">
        <v>0</v>
      </c>
    </row>
    <row r="75" spans="1:26" x14ac:dyDescent="0.3">
      <c r="A75" s="72" t="s">
        <v>5</v>
      </c>
      <c r="B75" s="28">
        <v>114</v>
      </c>
      <c r="C75" s="28">
        <v>9</v>
      </c>
      <c r="D75" s="28">
        <f t="shared" si="10"/>
        <v>105</v>
      </c>
      <c r="E75" s="88">
        <f>SUM(B75:B$80)/SUM(B$73:B$80)</f>
        <v>0.7917282127031019</v>
      </c>
      <c r="F75" s="88">
        <f>SUM(C75:C$80)/SUM(C$73:C$80)</f>
        <v>0.96019900497512434</v>
      </c>
      <c r="G75" s="89">
        <f>SUM(D75:D$80)/SUM(D$73:D$80)</f>
        <v>0.72058823529411764</v>
      </c>
      <c r="H75" s="20"/>
      <c r="I75" s="72" t="s">
        <v>5</v>
      </c>
      <c r="J75" s="28">
        <v>107</v>
      </c>
      <c r="K75" s="28">
        <v>9</v>
      </c>
      <c r="L75" s="28">
        <f t="shared" si="11"/>
        <v>98</v>
      </c>
      <c r="M75" s="88">
        <f>SUM(J75:J$80)/SUM(J$73:J$80)</f>
        <v>0.79629629629629628</v>
      </c>
      <c r="N75" s="88">
        <f>SUM(K75:K$80)/SUM(K$73:K$80)</f>
        <v>0.96019900497512434</v>
      </c>
      <c r="O75" s="89">
        <f>SUM(L75:L$80)/SUM(L$73:L$80)</f>
        <v>0.72259507829977632</v>
      </c>
      <c r="Q75" s="27"/>
      <c r="R75" s="89">
        <v>0</v>
      </c>
      <c r="S75" s="89">
        <v>0</v>
      </c>
      <c r="T75" s="89">
        <v>0</v>
      </c>
      <c r="V75" s="100"/>
      <c r="W75" s="101" t="s">
        <v>30</v>
      </c>
      <c r="X75" s="102" t="s">
        <v>31</v>
      </c>
      <c r="Y75" s="15"/>
    </row>
    <row r="76" spans="1:26" x14ac:dyDescent="0.3">
      <c r="A76" s="72" t="s">
        <v>6</v>
      </c>
      <c r="B76" s="28">
        <v>153</v>
      </c>
      <c r="C76" s="28">
        <v>30</v>
      </c>
      <c r="D76" s="28">
        <f t="shared" si="10"/>
        <v>123</v>
      </c>
      <c r="E76" s="88">
        <f>SUM(B76:B$80)/SUM(B$73:B$80)</f>
        <v>0.62333825701624812</v>
      </c>
      <c r="F76" s="88">
        <f>SUM(C76:C$80)/SUM(C$73:C$80)</f>
        <v>0.91542288557213936</v>
      </c>
      <c r="G76" s="89">
        <f>SUM(D76:D$80)/SUM(D$73:D$80)</f>
        <v>0.5</v>
      </c>
      <c r="H76" s="20"/>
      <c r="I76" s="72" t="s">
        <v>6</v>
      </c>
      <c r="J76" s="28">
        <v>145</v>
      </c>
      <c r="K76" s="28">
        <v>30</v>
      </c>
      <c r="L76" s="28">
        <f t="shared" si="11"/>
        <v>115</v>
      </c>
      <c r="M76" s="88">
        <f>SUM(J76:J$80)/SUM(J$73:J$80)</f>
        <v>0.63117283950617287</v>
      </c>
      <c r="N76" s="88">
        <f>SUM(K76:K$80)/SUM(K$73:K$80)</f>
        <v>0.91542288557213936</v>
      </c>
      <c r="O76" s="89">
        <f>SUM(L76:L$80)/SUM(L$73:L$80)</f>
        <v>0.50335570469798663</v>
      </c>
      <c r="V76" s="103" t="s">
        <v>26</v>
      </c>
      <c r="W76" s="104">
        <f t="array" ref="W76">SUMPRODUCT(F74:F81+F73:F80,E73:E80-E74:E81)/2</f>
        <v>0.72546425920618485</v>
      </c>
      <c r="X76" s="105">
        <f t="array" ref="X76">SUMPRODUCT(N73:N80+N74:N81,M73:M80-M74:M81)/2</f>
        <v>0.72005328296787663</v>
      </c>
      <c r="Y76" s="16"/>
    </row>
    <row r="77" spans="1:26" x14ac:dyDescent="0.3">
      <c r="A77" s="72" t="s">
        <v>7</v>
      </c>
      <c r="B77" s="28">
        <v>81</v>
      </c>
      <c r="C77" s="28">
        <v>35</v>
      </c>
      <c r="D77" s="28">
        <f t="shared" si="10"/>
        <v>46</v>
      </c>
      <c r="E77" s="88">
        <f>SUM(B77:B$80)/SUM(B$73:B$80)</f>
        <v>0.39734121122599703</v>
      </c>
      <c r="F77" s="88">
        <f>SUM(C77:C$80)/SUM(C$73:C$80)</f>
        <v>0.76616915422885568</v>
      </c>
      <c r="G77" s="89">
        <f>SUM(D77:D$80)/SUM(D$73:D$80)</f>
        <v>0.24159663865546219</v>
      </c>
      <c r="H77" s="20"/>
      <c r="I77" s="72" t="s">
        <v>7</v>
      </c>
      <c r="J77" s="28">
        <v>80</v>
      </c>
      <c r="K77" s="28">
        <v>35</v>
      </c>
      <c r="L77" s="28">
        <f t="shared" si="11"/>
        <v>45</v>
      </c>
      <c r="M77" s="88">
        <f>SUM(J77:J$80)/SUM(J$73:J$80)</f>
        <v>0.40740740740740738</v>
      </c>
      <c r="N77" s="88">
        <f>SUM(K77:K$80)/SUM(K$73:K$80)</f>
        <v>0.76616915422885568</v>
      </c>
      <c r="O77" s="89">
        <f>SUM(L77:L$80)/SUM(L$73:L$80)</f>
        <v>0.24608501118568232</v>
      </c>
      <c r="Q77" s="139" t="s">
        <v>15</v>
      </c>
      <c r="R77" s="139"/>
      <c r="S77" s="139"/>
      <c r="T77" s="139"/>
      <c r="V77" s="103" t="s">
        <v>27</v>
      </c>
      <c r="W77" s="106">
        <f>(2*W76-1)/(1-C82)</f>
        <v>0.64134161127137457</v>
      </c>
      <c r="X77" s="107">
        <f>(2*X76-1)/(1-K82)</f>
        <v>0.63800683383974965</v>
      </c>
      <c r="Y77" s="17"/>
    </row>
    <row r="78" spans="1:26" x14ac:dyDescent="0.3">
      <c r="A78" s="72" t="s">
        <v>8</v>
      </c>
      <c r="B78" s="28">
        <v>70</v>
      </c>
      <c r="C78" s="28">
        <v>34</v>
      </c>
      <c r="D78" s="28">
        <f t="shared" si="10"/>
        <v>36</v>
      </c>
      <c r="E78" s="88">
        <f>SUM(B78:B$80)/SUM(B$73:B$80)</f>
        <v>0.2776957163958641</v>
      </c>
      <c r="F78" s="88">
        <f>SUM(C78:C$80)/SUM(C$73:C$80)</f>
        <v>0.59203980099502485</v>
      </c>
      <c r="G78" s="89">
        <f>SUM(D78:D$80)/SUM(D$73:D$80)</f>
        <v>0.14495798319327732</v>
      </c>
      <c r="H78" s="20"/>
      <c r="I78" s="72" t="s">
        <v>8</v>
      </c>
      <c r="J78" s="28">
        <v>68</v>
      </c>
      <c r="K78" s="28">
        <v>34</v>
      </c>
      <c r="L78" s="28">
        <f t="shared" si="11"/>
        <v>34</v>
      </c>
      <c r="M78" s="88">
        <f>SUM(J78:J$80)/SUM(J$73:J$80)</f>
        <v>0.2839506172839506</v>
      </c>
      <c r="N78" s="88">
        <f>SUM(K78:K$80)/SUM(K$73:K$80)</f>
        <v>0.59203980099502485</v>
      </c>
      <c r="O78" s="89">
        <f>SUM(L78:L$80)/SUM(L$73:L$80)</f>
        <v>0.14541387024608501</v>
      </c>
      <c r="Q78" s="99" t="s">
        <v>2</v>
      </c>
      <c r="R78" s="99" t="s">
        <v>11</v>
      </c>
      <c r="S78" s="99" t="s">
        <v>12</v>
      </c>
      <c r="T78" s="99" t="s">
        <v>25</v>
      </c>
      <c r="V78" s="103"/>
      <c r="W78" s="108"/>
      <c r="X78" s="109"/>
    </row>
    <row r="79" spans="1:26" x14ac:dyDescent="0.3">
      <c r="A79" s="72" t="s">
        <v>9</v>
      </c>
      <c r="B79" s="28">
        <v>68</v>
      </c>
      <c r="C79" s="28">
        <v>45</v>
      </c>
      <c r="D79" s="28">
        <f t="shared" si="10"/>
        <v>23</v>
      </c>
      <c r="E79" s="88">
        <f>SUM(B79:B$80)/SUM(B$73:B$80)</f>
        <v>0.17429837518463812</v>
      </c>
      <c r="F79" s="88">
        <f>SUM(C79:C$80)/SUM(C$73:C$80)</f>
        <v>0.4228855721393035</v>
      </c>
      <c r="G79" s="89">
        <f>SUM(D79:D$80)/SUM(D$73:D$80)</f>
        <v>6.9327731092436978E-2</v>
      </c>
      <c r="H79" s="20"/>
      <c r="I79" s="72" t="s">
        <v>9</v>
      </c>
      <c r="J79" s="28">
        <v>66</v>
      </c>
      <c r="K79" s="28">
        <v>45</v>
      </c>
      <c r="L79" s="28">
        <f t="shared" si="11"/>
        <v>21</v>
      </c>
      <c r="M79" s="88">
        <f>SUM(J79:J$80)/SUM(J$73:J$80)</f>
        <v>0.17901234567901234</v>
      </c>
      <c r="N79" s="88">
        <f>SUM(K79:K$80)/SUM(K$73:K$80)</f>
        <v>0.4228855721393035</v>
      </c>
      <c r="O79" s="89">
        <f>SUM(L79:L$80)/SUM(L$73:L$80)</f>
        <v>6.9351230425055935E-2</v>
      </c>
      <c r="Q79" s="98" t="s">
        <v>19</v>
      </c>
      <c r="R79" s="89">
        <v>1</v>
      </c>
      <c r="S79" s="89">
        <v>1</v>
      </c>
      <c r="T79" s="89">
        <v>1</v>
      </c>
      <c r="V79" s="103"/>
      <c r="W79" s="108"/>
      <c r="X79" s="109"/>
    </row>
    <row r="80" spans="1:26" x14ac:dyDescent="0.3">
      <c r="A80" s="72" t="s">
        <v>10</v>
      </c>
      <c r="B80" s="28">
        <v>50</v>
      </c>
      <c r="C80" s="28">
        <v>40</v>
      </c>
      <c r="D80" s="28">
        <f t="shared" si="10"/>
        <v>10</v>
      </c>
      <c r="E80" s="88">
        <f>SUM(B80:B$80)/SUM(B$73:B$80)</f>
        <v>7.3855243722304287E-2</v>
      </c>
      <c r="F80" s="88">
        <f>SUM(C80:C$80)/SUM(C$73:C$80)</f>
        <v>0.19900497512437812</v>
      </c>
      <c r="G80" s="89">
        <f>SUM(D80:D$80)/SUM(D$73:D$80)</f>
        <v>2.100840336134454E-2</v>
      </c>
      <c r="H80" s="20"/>
      <c r="I80" s="72" t="s">
        <v>10</v>
      </c>
      <c r="J80" s="28">
        <v>50</v>
      </c>
      <c r="K80" s="28">
        <v>40</v>
      </c>
      <c r="L80" s="28">
        <f t="shared" si="11"/>
        <v>10</v>
      </c>
      <c r="M80" s="88">
        <f>SUM(J80:J$80)/SUM(J$73:J$80)</f>
        <v>7.716049382716049E-2</v>
      </c>
      <c r="N80" s="88">
        <f>SUM(K80:K$80)/SUM(K$73:K$80)</f>
        <v>0.19900497512437812</v>
      </c>
      <c r="O80" s="89">
        <f>SUM(L80:L$80)/SUM(L$73:L$80)</f>
        <v>2.2371364653243849E-2</v>
      </c>
      <c r="Q80" s="98" t="s">
        <v>20</v>
      </c>
      <c r="R80" s="89">
        <f>K82</f>
        <v>0.31018518518518517</v>
      </c>
      <c r="S80" s="89">
        <v>1</v>
      </c>
      <c r="T80" s="89">
        <v>0</v>
      </c>
      <c r="V80" s="103" t="s">
        <v>28</v>
      </c>
      <c r="W80" s="110">
        <f t="array" ref="W80">SUMPRODUCT(F74:F81+F73:F80,G73:G80-G74:G81)/2</f>
        <v>0.82067080563568706</v>
      </c>
      <c r="X80" s="111">
        <f t="array" ref="X80">SUMPRODUCT(N74:N81+N73:N80,O73:O80-O74:O81)/2</f>
        <v>0.81900341691987488</v>
      </c>
      <c r="Y80" s="16"/>
    </row>
    <row r="81" spans="1:25" x14ac:dyDescent="0.3">
      <c r="A81" s="97" t="s">
        <v>18</v>
      </c>
      <c r="B81" s="90">
        <f>SUM(B73:B80)</f>
        <v>677</v>
      </c>
      <c r="C81" s="28">
        <f>SUM(C73:C80)</f>
        <v>201</v>
      </c>
      <c r="D81" s="28">
        <f t="shared" si="10"/>
        <v>476</v>
      </c>
      <c r="E81" s="88">
        <v>0</v>
      </c>
      <c r="F81" s="88">
        <v>0</v>
      </c>
      <c r="G81" s="89">
        <v>0</v>
      </c>
      <c r="H81" s="20"/>
      <c r="I81" s="97" t="s">
        <v>18</v>
      </c>
      <c r="J81" s="96">
        <f>SUM(J73:J80)</f>
        <v>648</v>
      </c>
      <c r="K81" s="28">
        <f>SUM(K73:K80)</f>
        <v>201</v>
      </c>
      <c r="L81" s="28">
        <f t="shared" si="11"/>
        <v>447</v>
      </c>
      <c r="M81" s="88">
        <v>0</v>
      </c>
      <c r="N81" s="88">
        <v>0</v>
      </c>
      <c r="O81" s="89">
        <v>0</v>
      </c>
      <c r="Q81" s="27"/>
      <c r="R81" s="89">
        <v>0</v>
      </c>
      <c r="S81" s="89">
        <v>0</v>
      </c>
      <c r="T81" s="89">
        <v>0</v>
      </c>
      <c r="V81" s="112" t="s">
        <v>29</v>
      </c>
      <c r="W81" s="113">
        <f>2*$W$80-1</f>
        <v>0.64134161127137412</v>
      </c>
      <c r="X81" s="114">
        <f>2*X80-1</f>
        <v>0.63800683383974977</v>
      </c>
      <c r="Y81" s="17"/>
    </row>
    <row r="82" spans="1:25" x14ac:dyDescent="0.3">
      <c r="A82" s="91"/>
      <c r="B82" s="92" t="s">
        <v>17</v>
      </c>
      <c r="C82" s="93">
        <f>C81/B81</f>
        <v>0.29689807976366323</v>
      </c>
      <c r="D82" s="27"/>
      <c r="E82" s="94"/>
      <c r="F82" s="27"/>
      <c r="G82" s="95"/>
      <c r="H82" s="20"/>
      <c r="I82" s="91"/>
      <c r="J82" s="92" t="s">
        <v>17</v>
      </c>
      <c r="K82" s="93">
        <f>K81/J81</f>
        <v>0.31018518518518517</v>
      </c>
      <c r="L82" s="27"/>
      <c r="M82" s="27"/>
      <c r="N82" s="27"/>
      <c r="O82" s="27"/>
    </row>
    <row r="85" spans="1:25" ht="14.55" customHeight="1" x14ac:dyDescent="0.3">
      <c r="A85" s="115"/>
      <c r="B85" s="115"/>
      <c r="C85" s="147" t="s">
        <v>86</v>
      </c>
      <c r="D85" s="148"/>
      <c r="E85" s="148"/>
      <c r="F85" s="148"/>
      <c r="G85" s="148"/>
      <c r="H85" s="148"/>
      <c r="I85" s="148"/>
      <c r="J85" s="148"/>
      <c r="K85" s="148"/>
      <c r="L85" s="148"/>
      <c r="M85" s="148"/>
      <c r="N85" s="148"/>
      <c r="O85" s="148"/>
      <c r="P85" s="148"/>
      <c r="Q85" s="148"/>
      <c r="R85" s="149"/>
    </row>
    <row r="86" spans="1:25" ht="14.55" customHeight="1" x14ac:dyDescent="0.3">
      <c r="A86" s="115"/>
      <c r="B86" s="115"/>
      <c r="C86" s="150"/>
      <c r="D86" s="151"/>
      <c r="E86" s="151"/>
      <c r="F86" s="151"/>
      <c r="G86" s="151"/>
      <c r="H86" s="151"/>
      <c r="I86" s="151"/>
      <c r="J86" s="151"/>
      <c r="K86" s="151"/>
      <c r="L86" s="151"/>
      <c r="M86" s="151"/>
      <c r="N86" s="151"/>
      <c r="O86" s="151"/>
      <c r="P86" s="151"/>
      <c r="Q86" s="151"/>
      <c r="R86" s="152"/>
    </row>
    <row r="87" spans="1:25" ht="14.55" customHeight="1" x14ac:dyDescent="0.3">
      <c r="A87" s="115"/>
      <c r="B87" s="115"/>
      <c r="C87" s="150"/>
      <c r="D87" s="151"/>
      <c r="E87" s="151"/>
      <c r="F87" s="151"/>
      <c r="G87" s="151"/>
      <c r="H87" s="151"/>
      <c r="I87" s="151"/>
      <c r="J87" s="151"/>
      <c r="K87" s="151"/>
      <c r="L87" s="151"/>
      <c r="M87" s="151"/>
      <c r="N87" s="151"/>
      <c r="O87" s="151"/>
      <c r="P87" s="151"/>
      <c r="Q87" s="151"/>
      <c r="R87" s="152"/>
    </row>
    <row r="88" spans="1:25" ht="14.55" customHeight="1" x14ac:dyDescent="0.3">
      <c r="A88" s="115"/>
      <c r="B88" s="115"/>
      <c r="C88" s="150"/>
      <c r="D88" s="151"/>
      <c r="E88" s="151"/>
      <c r="F88" s="151"/>
      <c r="G88" s="151"/>
      <c r="H88" s="151"/>
      <c r="I88" s="151"/>
      <c r="J88" s="151"/>
      <c r="K88" s="151"/>
      <c r="L88" s="151"/>
      <c r="M88" s="151"/>
      <c r="N88" s="151"/>
      <c r="O88" s="151"/>
      <c r="P88" s="151"/>
      <c r="Q88" s="151"/>
      <c r="R88" s="152"/>
    </row>
    <row r="89" spans="1:25" ht="14.55" customHeight="1" x14ac:dyDescent="0.3">
      <c r="A89" s="115"/>
      <c r="B89" s="115"/>
      <c r="C89" s="150"/>
      <c r="D89" s="151"/>
      <c r="E89" s="151"/>
      <c r="F89" s="151"/>
      <c r="G89" s="151"/>
      <c r="H89" s="151"/>
      <c r="I89" s="151"/>
      <c r="J89" s="151"/>
      <c r="K89" s="151"/>
      <c r="L89" s="151"/>
      <c r="M89" s="151"/>
      <c r="N89" s="151"/>
      <c r="O89" s="151"/>
      <c r="P89" s="151"/>
      <c r="Q89" s="151"/>
      <c r="R89" s="152"/>
    </row>
    <row r="90" spans="1:25" ht="14.55" customHeight="1" x14ac:dyDescent="0.3">
      <c r="A90" s="115"/>
      <c r="B90" s="115"/>
      <c r="C90" s="150"/>
      <c r="D90" s="151"/>
      <c r="E90" s="151"/>
      <c r="F90" s="151"/>
      <c r="G90" s="151"/>
      <c r="H90" s="151"/>
      <c r="I90" s="151"/>
      <c r="J90" s="151"/>
      <c r="K90" s="151"/>
      <c r="L90" s="151"/>
      <c r="M90" s="151"/>
      <c r="N90" s="151"/>
      <c r="O90" s="151"/>
      <c r="P90" s="151"/>
      <c r="Q90" s="151"/>
      <c r="R90" s="152"/>
    </row>
    <row r="91" spans="1:25" ht="14.55" customHeight="1" x14ac:dyDescent="0.3">
      <c r="A91" s="115"/>
      <c r="B91" s="115"/>
      <c r="C91" s="150"/>
      <c r="D91" s="151"/>
      <c r="E91" s="151"/>
      <c r="F91" s="151"/>
      <c r="G91" s="151"/>
      <c r="H91" s="151"/>
      <c r="I91" s="151"/>
      <c r="J91" s="151"/>
      <c r="K91" s="151"/>
      <c r="L91" s="151"/>
      <c r="M91" s="151"/>
      <c r="N91" s="151"/>
      <c r="O91" s="151"/>
      <c r="P91" s="151"/>
      <c r="Q91" s="151"/>
      <c r="R91" s="152"/>
    </row>
    <row r="92" spans="1:25" ht="14.55" customHeight="1" x14ac:dyDescent="0.3">
      <c r="A92" s="115"/>
      <c r="B92" s="115"/>
      <c r="C92" s="150"/>
      <c r="D92" s="151"/>
      <c r="E92" s="151"/>
      <c r="F92" s="151"/>
      <c r="G92" s="151"/>
      <c r="H92" s="151"/>
      <c r="I92" s="151"/>
      <c r="J92" s="151"/>
      <c r="K92" s="151"/>
      <c r="L92" s="151"/>
      <c r="M92" s="151"/>
      <c r="N92" s="151"/>
      <c r="O92" s="151"/>
      <c r="P92" s="151"/>
      <c r="Q92" s="151"/>
      <c r="R92" s="152"/>
    </row>
    <row r="93" spans="1:25" ht="14.55" customHeight="1" x14ac:dyDescent="0.3">
      <c r="A93" s="115"/>
      <c r="B93" s="115"/>
      <c r="C93" s="150"/>
      <c r="D93" s="151"/>
      <c r="E93" s="151"/>
      <c r="F93" s="151"/>
      <c r="G93" s="151"/>
      <c r="H93" s="151"/>
      <c r="I93" s="151"/>
      <c r="J93" s="151"/>
      <c r="K93" s="151"/>
      <c r="L93" s="151"/>
      <c r="M93" s="151"/>
      <c r="N93" s="151"/>
      <c r="O93" s="151"/>
      <c r="P93" s="151"/>
      <c r="Q93" s="151"/>
      <c r="R93" s="152"/>
    </row>
    <row r="94" spans="1:25" ht="14.55" customHeight="1" x14ac:dyDescent="0.3">
      <c r="A94" s="115"/>
      <c r="B94" s="115"/>
      <c r="C94" s="150"/>
      <c r="D94" s="151"/>
      <c r="E94" s="151"/>
      <c r="F94" s="151"/>
      <c r="G94" s="151"/>
      <c r="H94" s="151"/>
      <c r="I94" s="151"/>
      <c r="J94" s="151"/>
      <c r="K94" s="151"/>
      <c r="L94" s="151"/>
      <c r="M94" s="151"/>
      <c r="N94" s="151"/>
      <c r="O94" s="151"/>
      <c r="P94" s="151"/>
      <c r="Q94" s="151"/>
      <c r="R94" s="152"/>
    </row>
    <row r="95" spans="1:25" ht="14.55" customHeight="1" x14ac:dyDescent="0.3">
      <c r="A95" s="115"/>
      <c r="B95" s="115"/>
      <c r="C95" s="150"/>
      <c r="D95" s="151"/>
      <c r="E95" s="151"/>
      <c r="F95" s="151"/>
      <c r="G95" s="151"/>
      <c r="H95" s="151"/>
      <c r="I95" s="151"/>
      <c r="J95" s="151"/>
      <c r="K95" s="151"/>
      <c r="L95" s="151"/>
      <c r="M95" s="151"/>
      <c r="N95" s="151"/>
      <c r="O95" s="151"/>
      <c r="P95" s="151"/>
      <c r="Q95" s="151"/>
      <c r="R95" s="152"/>
    </row>
    <row r="96" spans="1:25" ht="14.55" customHeight="1" x14ac:dyDescent="0.3">
      <c r="A96" s="115"/>
      <c r="B96" s="115"/>
      <c r="C96" s="150"/>
      <c r="D96" s="151"/>
      <c r="E96" s="151"/>
      <c r="F96" s="151"/>
      <c r="G96" s="151"/>
      <c r="H96" s="151"/>
      <c r="I96" s="151"/>
      <c r="J96" s="151"/>
      <c r="K96" s="151"/>
      <c r="L96" s="151"/>
      <c r="M96" s="151"/>
      <c r="N96" s="151"/>
      <c r="O96" s="151"/>
      <c r="P96" s="151"/>
      <c r="Q96" s="151"/>
      <c r="R96" s="152"/>
    </row>
    <row r="97" spans="1:18" ht="14.55" customHeight="1" x14ac:dyDescent="0.3">
      <c r="A97" s="115"/>
      <c r="B97" s="115"/>
      <c r="C97" s="150"/>
      <c r="D97" s="151"/>
      <c r="E97" s="151"/>
      <c r="F97" s="151"/>
      <c r="G97" s="151"/>
      <c r="H97" s="151"/>
      <c r="I97" s="151"/>
      <c r="J97" s="151"/>
      <c r="K97" s="151"/>
      <c r="L97" s="151"/>
      <c r="M97" s="151"/>
      <c r="N97" s="151"/>
      <c r="O97" s="151"/>
      <c r="P97" s="151"/>
      <c r="Q97" s="151"/>
      <c r="R97" s="152"/>
    </row>
    <row r="98" spans="1:18" ht="14.55" customHeight="1" x14ac:dyDescent="0.3">
      <c r="A98" s="115"/>
      <c r="B98" s="115"/>
      <c r="C98" s="150"/>
      <c r="D98" s="151"/>
      <c r="E98" s="151"/>
      <c r="F98" s="151"/>
      <c r="G98" s="151"/>
      <c r="H98" s="151"/>
      <c r="I98" s="151"/>
      <c r="J98" s="151"/>
      <c r="K98" s="151"/>
      <c r="L98" s="151"/>
      <c r="M98" s="151"/>
      <c r="N98" s="151"/>
      <c r="O98" s="151"/>
      <c r="P98" s="151"/>
      <c r="Q98" s="151"/>
      <c r="R98" s="152"/>
    </row>
    <row r="99" spans="1:18" ht="14.55" customHeight="1" x14ac:dyDescent="0.3">
      <c r="A99" s="115"/>
      <c r="B99" s="115"/>
      <c r="C99" s="150"/>
      <c r="D99" s="151"/>
      <c r="E99" s="151"/>
      <c r="F99" s="151"/>
      <c r="G99" s="151"/>
      <c r="H99" s="151"/>
      <c r="I99" s="151"/>
      <c r="J99" s="151"/>
      <c r="K99" s="151"/>
      <c r="L99" s="151"/>
      <c r="M99" s="151"/>
      <c r="N99" s="151"/>
      <c r="O99" s="151"/>
      <c r="P99" s="151"/>
      <c r="Q99" s="151"/>
      <c r="R99" s="152"/>
    </row>
    <row r="100" spans="1:18" ht="14.55" customHeight="1" x14ac:dyDescent="0.3">
      <c r="A100" s="115"/>
      <c r="B100" s="115"/>
      <c r="C100" s="150"/>
      <c r="D100" s="151"/>
      <c r="E100" s="151"/>
      <c r="F100" s="151"/>
      <c r="G100" s="151"/>
      <c r="H100" s="151"/>
      <c r="I100" s="151"/>
      <c r="J100" s="151"/>
      <c r="K100" s="151"/>
      <c r="L100" s="151"/>
      <c r="M100" s="151"/>
      <c r="N100" s="151"/>
      <c r="O100" s="151"/>
      <c r="P100" s="151"/>
      <c r="Q100" s="151"/>
      <c r="R100" s="152"/>
    </row>
    <row r="101" spans="1:18" ht="14.55" customHeight="1" x14ac:dyDescent="0.3">
      <c r="A101" s="115"/>
      <c r="B101" s="115"/>
      <c r="C101" s="150"/>
      <c r="D101" s="151"/>
      <c r="E101" s="151"/>
      <c r="F101" s="151"/>
      <c r="G101" s="151"/>
      <c r="H101" s="151"/>
      <c r="I101" s="151"/>
      <c r="J101" s="151"/>
      <c r="K101" s="151"/>
      <c r="L101" s="151"/>
      <c r="M101" s="151"/>
      <c r="N101" s="151"/>
      <c r="O101" s="151"/>
      <c r="P101" s="151"/>
      <c r="Q101" s="151"/>
      <c r="R101" s="152"/>
    </row>
    <row r="102" spans="1:18" ht="15" customHeight="1" x14ac:dyDescent="0.3">
      <c r="A102" s="115"/>
      <c r="B102" s="115"/>
      <c r="C102" s="150"/>
      <c r="D102" s="151"/>
      <c r="E102" s="151"/>
      <c r="F102" s="151"/>
      <c r="G102" s="151"/>
      <c r="H102" s="151"/>
      <c r="I102" s="151"/>
      <c r="J102" s="151"/>
      <c r="K102" s="151"/>
      <c r="L102" s="151"/>
      <c r="M102" s="151"/>
      <c r="N102" s="151"/>
      <c r="O102" s="151"/>
      <c r="P102" s="151"/>
      <c r="Q102" s="151"/>
      <c r="R102" s="152"/>
    </row>
    <row r="103" spans="1:18" ht="15" customHeight="1" x14ac:dyDescent="0.3">
      <c r="A103" s="115"/>
      <c r="B103" s="115"/>
      <c r="C103" s="150"/>
      <c r="D103" s="151"/>
      <c r="E103" s="151"/>
      <c r="F103" s="151"/>
      <c r="G103" s="151"/>
      <c r="H103" s="151"/>
      <c r="I103" s="151"/>
      <c r="J103" s="151"/>
      <c r="K103" s="151"/>
      <c r="L103" s="151"/>
      <c r="M103" s="151"/>
      <c r="N103" s="151"/>
      <c r="O103" s="151"/>
      <c r="P103" s="151"/>
      <c r="Q103" s="151"/>
      <c r="R103" s="152"/>
    </row>
    <row r="104" spans="1:18" ht="15" customHeight="1" x14ac:dyDescent="0.3">
      <c r="A104" s="115"/>
      <c r="B104" s="115"/>
      <c r="C104" s="150"/>
      <c r="D104" s="151"/>
      <c r="E104" s="151"/>
      <c r="F104" s="151"/>
      <c r="G104" s="151"/>
      <c r="H104" s="151"/>
      <c r="I104" s="151"/>
      <c r="J104" s="151"/>
      <c r="K104" s="151"/>
      <c r="L104" s="151"/>
      <c r="M104" s="151"/>
      <c r="N104" s="151"/>
      <c r="O104" s="151"/>
      <c r="P104" s="151"/>
      <c r="Q104" s="151"/>
      <c r="R104" s="152"/>
    </row>
    <row r="105" spans="1:18" ht="15" customHeight="1" x14ac:dyDescent="0.3">
      <c r="A105" s="115"/>
      <c r="B105" s="115"/>
      <c r="C105" s="153"/>
      <c r="D105" s="154"/>
      <c r="E105" s="154"/>
      <c r="F105" s="154"/>
      <c r="G105" s="154"/>
      <c r="H105" s="154"/>
      <c r="I105" s="154"/>
      <c r="J105" s="154"/>
      <c r="K105" s="154"/>
      <c r="L105" s="154"/>
      <c r="M105" s="154"/>
      <c r="N105" s="154"/>
      <c r="O105" s="154"/>
      <c r="P105" s="154"/>
      <c r="Q105" s="154"/>
      <c r="R105" s="155"/>
    </row>
  </sheetData>
  <mergeCells count="15">
    <mergeCell ref="C85:R105"/>
    <mergeCell ref="V1:X1"/>
    <mergeCell ref="Y13:Z16"/>
    <mergeCell ref="Q63:T63"/>
    <mergeCell ref="Q71:T71"/>
    <mergeCell ref="Q77:T77"/>
    <mergeCell ref="Q35:T35"/>
    <mergeCell ref="Q43:T43"/>
    <mergeCell ref="Q49:T49"/>
    <mergeCell ref="Q57:T57"/>
    <mergeCell ref="Q1:T1"/>
    <mergeCell ref="Q7:T7"/>
    <mergeCell ref="Q15:T15"/>
    <mergeCell ref="Q21:T21"/>
    <mergeCell ref="Q29:T2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90"/>
  <sheetViews>
    <sheetView zoomScale="70" zoomScaleNormal="70" workbookViewId="0">
      <pane xSplit="1" topLeftCell="B1" activePane="topRight" state="frozen"/>
      <selection pane="topRight"/>
    </sheetView>
  </sheetViews>
  <sheetFormatPr defaultColWidth="8.6640625" defaultRowHeight="14.4" x14ac:dyDescent="0.3"/>
  <cols>
    <col min="1" max="1" width="11.109375" style="20" bestFit="1" customWidth="1"/>
    <col min="2" max="2" width="5.44140625" style="20" customWidth="1"/>
    <col min="3" max="3" width="11.109375" style="20" bestFit="1" customWidth="1"/>
    <col min="4" max="4" width="8.6640625" style="20" customWidth="1"/>
    <col min="9" max="9" width="9.33203125" customWidth="1"/>
    <col min="12" max="12" width="11.33203125" customWidth="1"/>
    <col min="14" max="14" width="9.44140625" customWidth="1"/>
    <col min="25" max="25" width="8.6640625" style="27"/>
    <col min="26" max="26" width="11.6640625" customWidth="1"/>
    <col min="29" max="29" width="10" bestFit="1" customWidth="1"/>
    <col min="39" max="39" width="10.6640625" customWidth="1"/>
    <col min="40" max="40" width="12.109375" bestFit="1" customWidth="1"/>
    <col min="41" max="42" width="15.33203125" bestFit="1" customWidth="1"/>
    <col min="43" max="43" width="18.44140625" style="29" bestFit="1" customWidth="1"/>
    <col min="45" max="45" width="12.109375" bestFit="1" customWidth="1"/>
    <col min="46" max="46" width="13.33203125" bestFit="1" customWidth="1"/>
    <col min="47" max="47" width="14" bestFit="1" customWidth="1"/>
    <col min="48" max="48" width="15" bestFit="1" customWidth="1"/>
    <col min="49" max="49" width="22" bestFit="1" customWidth="1"/>
    <col min="55" max="55" width="18.44140625" bestFit="1" customWidth="1"/>
  </cols>
  <sheetData>
    <row r="1" spans="1:55" s="20" customFormat="1" x14ac:dyDescent="0.3">
      <c r="Y1" s="27"/>
      <c r="AQ1" s="29"/>
    </row>
    <row r="2" spans="1:55" ht="15.6" x14ac:dyDescent="0.3">
      <c r="A2" s="1">
        <v>41091</v>
      </c>
      <c r="B2" s="20" t="s">
        <v>0</v>
      </c>
      <c r="C2" s="1">
        <v>41456</v>
      </c>
      <c r="D2"/>
      <c r="H2" s="20" t="s">
        <v>37</v>
      </c>
      <c r="I2" s="20"/>
      <c r="Y2" s="158" t="s">
        <v>79</v>
      </c>
      <c r="Z2" s="158"/>
      <c r="AA2" s="158"/>
      <c r="AB2" s="158"/>
      <c r="AC2" s="158"/>
      <c r="AD2" s="158"/>
      <c r="AM2" s="157" t="s">
        <v>80</v>
      </c>
      <c r="AN2" s="157"/>
      <c r="AO2" s="157"/>
      <c r="AP2" s="157"/>
      <c r="AQ2" s="157"/>
      <c r="AR2" s="157"/>
      <c r="AS2" s="157"/>
      <c r="AT2" s="157"/>
      <c r="AU2" s="157"/>
      <c r="AV2" s="157"/>
      <c r="AW2" s="157"/>
    </row>
    <row r="3" spans="1:55" ht="28.8" x14ac:dyDescent="0.3">
      <c r="A3" s="116" t="s">
        <v>2</v>
      </c>
      <c r="B3" s="116" t="s">
        <v>11</v>
      </c>
      <c r="C3" s="116" t="s">
        <v>12</v>
      </c>
      <c r="D3" s="116" t="s">
        <v>32</v>
      </c>
      <c r="E3" s="116" t="s">
        <v>33</v>
      </c>
      <c r="F3" s="116" t="s">
        <v>34</v>
      </c>
      <c r="G3" s="116" t="s">
        <v>35</v>
      </c>
      <c r="H3" s="116" t="s">
        <v>46</v>
      </c>
      <c r="I3" s="116" t="s">
        <v>36</v>
      </c>
      <c r="K3" s="80" t="s">
        <v>38</v>
      </c>
      <c r="L3" s="81">
        <f t="array" ref="L3">SUMPRODUCT(C4:C11,LN(E4:E11))+SUMPRODUCT(B4:B11-C4:C11,LN(1-E4:E11))</f>
        <v>-103.69575058699691</v>
      </c>
      <c r="N3" s="28"/>
      <c r="O3" s="87" t="s">
        <v>42</v>
      </c>
      <c r="P3" s="87" t="s">
        <v>43</v>
      </c>
      <c r="Y3" s="72" t="s">
        <v>2</v>
      </c>
      <c r="Z3" s="73" t="str">
        <f t="shared" ref="Z3:Z11" si="0">D3</f>
        <v>DR</v>
      </c>
      <c r="AA3" s="73" t="s">
        <v>47</v>
      </c>
      <c r="AB3" s="73" t="s">
        <v>48</v>
      </c>
      <c r="AC3" s="73" t="s">
        <v>49</v>
      </c>
      <c r="AD3" s="73" t="s">
        <v>50</v>
      </c>
      <c r="AM3" s="73" t="s">
        <v>66</v>
      </c>
      <c r="AN3" s="73" t="s">
        <v>67</v>
      </c>
      <c r="AO3" s="72" t="s">
        <v>68</v>
      </c>
      <c r="AP3" s="72" t="s">
        <v>69</v>
      </c>
      <c r="AQ3" s="72" t="s">
        <v>70</v>
      </c>
      <c r="AR3" s="72" t="s">
        <v>71</v>
      </c>
      <c r="AS3" s="72" t="s">
        <v>72</v>
      </c>
      <c r="AT3" s="72" t="s">
        <v>73</v>
      </c>
      <c r="AU3" s="72" t="s">
        <v>74</v>
      </c>
      <c r="AV3" s="72" t="s">
        <v>75</v>
      </c>
      <c r="AW3" s="72" t="s">
        <v>76</v>
      </c>
      <c r="AX3" s="5"/>
      <c r="AY3" s="37"/>
      <c r="AZ3" s="38"/>
      <c r="BA3" s="39"/>
      <c r="BB3" s="40"/>
      <c r="BC3" s="41"/>
    </row>
    <row r="4" spans="1:55" x14ac:dyDescent="0.3">
      <c r="A4" s="84" t="s">
        <v>3</v>
      </c>
      <c r="B4" s="28">
        <v>60</v>
      </c>
      <c r="C4" s="28">
        <v>0</v>
      </c>
      <c r="D4" s="85">
        <f>C4/B4</f>
        <v>0</v>
      </c>
      <c r="E4" s="85">
        <v>9.9999999999997294E-5</v>
      </c>
      <c r="F4" s="85">
        <v>1E-4</v>
      </c>
      <c r="G4" s="28">
        <v>1</v>
      </c>
      <c r="H4" s="86">
        <f t="shared" ref="H4:H11" si="1">EXP($O$4+G4*$P$4)</f>
        <v>2.0826481909375135E-3</v>
      </c>
      <c r="I4" s="86">
        <f t="shared" ref="I4:I11" si="2">1/(1+EXP($O$5+$P$5*G4))</f>
        <v>1.7942965666673536E-3</v>
      </c>
      <c r="K4" s="80" t="s">
        <v>39</v>
      </c>
      <c r="L4" s="30">
        <f t="array" ref="L4">SUMPRODUCT(C4:C11,LN(F4:F11))+SUMPRODUCT(B4:B11-C4:C11,LN(1-F4:F11))</f>
        <v>-103.94343336702887</v>
      </c>
      <c r="N4" s="87" t="s">
        <v>44</v>
      </c>
      <c r="O4" s="30">
        <v>-6.8530441887901707</v>
      </c>
      <c r="P4" s="30">
        <v>0.67892916244918566</v>
      </c>
      <c r="Y4" s="28" t="s">
        <v>3</v>
      </c>
      <c r="Z4" s="23">
        <f t="shared" si="0"/>
        <v>0</v>
      </c>
      <c r="AA4" s="2">
        <v>1.96</v>
      </c>
      <c r="AB4" s="2">
        <f t="shared" ref="AB4:AB11" si="3">(Z4*(1-Z4)/B4)^(1/2)</f>
        <v>0</v>
      </c>
      <c r="AC4" s="24">
        <f>Z4+AA4*AB4</f>
        <v>0</v>
      </c>
      <c r="AD4" s="22">
        <f>IF(Z4-AA4*AB4&gt;0,Z4-AA4*AB4,0)</f>
        <v>0</v>
      </c>
      <c r="AM4" s="75" t="str">
        <f>A6</f>
        <v>I3</v>
      </c>
      <c r="AN4" s="76" t="str">
        <f>A7</f>
        <v>I4</v>
      </c>
      <c r="AO4" s="25">
        <f>(C6+C7)/(B6+B7)</f>
        <v>2.0761245674740483E-2</v>
      </c>
      <c r="AP4" s="33">
        <f>1-AO4</f>
        <v>0.97923875432525953</v>
      </c>
      <c r="AQ4" s="48">
        <f>SQRT(AO4*AP4*(((1/C6)+(1/C7))))</f>
        <v>0.12348142477547043</v>
      </c>
      <c r="AR4" s="2">
        <f>(D6-D7)/AQ4</f>
        <v>-6.7947417335807628E-2</v>
      </c>
      <c r="AS4" s="2">
        <f>_xlfn.NORM.S.INV(0.025)</f>
        <v>-1.9599639845400538</v>
      </c>
      <c r="AT4" s="2">
        <f>_xlfn.NORM.S.INV(0.975)</f>
        <v>1.9599639845400536</v>
      </c>
      <c r="AU4" s="49" t="str">
        <f>IF(AR4&lt;AS4,"Yes","No")</f>
        <v>No</v>
      </c>
      <c r="AV4" s="33" t="str">
        <f>IF(AR4&gt;AT4,"Yes","No")</f>
        <v>No</v>
      </c>
      <c r="AW4" s="34" t="s">
        <v>77</v>
      </c>
      <c r="AX4" s="5"/>
      <c r="AY4" s="5"/>
      <c r="AZ4" s="45"/>
      <c r="BA4" s="46"/>
      <c r="BB4" s="47"/>
      <c r="BC4" s="44"/>
    </row>
    <row r="5" spans="1:55" x14ac:dyDescent="0.3">
      <c r="A5" s="84" t="s">
        <v>4</v>
      </c>
      <c r="B5" s="28">
        <v>90</v>
      </c>
      <c r="C5" s="28">
        <v>0</v>
      </c>
      <c r="D5" s="85">
        <f t="shared" ref="D5:D11" si="4">C5/B5</f>
        <v>0</v>
      </c>
      <c r="E5" s="85">
        <v>9.9999999999997294E-5</v>
      </c>
      <c r="F5" s="85">
        <v>1E-4</v>
      </c>
      <c r="G5" s="28">
        <v>2</v>
      </c>
      <c r="H5" s="86">
        <f t="shared" si="1"/>
        <v>4.1064931458146539E-3</v>
      </c>
      <c r="I5" s="86">
        <f t="shared" si="2"/>
        <v>3.7182358106855359E-3</v>
      </c>
      <c r="K5" s="80" t="s">
        <v>40</v>
      </c>
      <c r="L5" s="30">
        <f t="array" ref="L5">SUMPRODUCT(C4:C11,LN(H4:H11))+SUMPRODUCT(B4:B11-C4:C11,LN(1-H4:H11))</f>
        <v>-105.72522719413126</v>
      </c>
      <c r="N5" s="87" t="s">
        <v>45</v>
      </c>
      <c r="O5" s="30">
        <v>7.0519118189444718</v>
      </c>
      <c r="P5" s="30">
        <v>-0.73056550847557811</v>
      </c>
      <c r="Y5" s="28" t="s">
        <v>4</v>
      </c>
      <c r="Z5" s="23">
        <f t="shared" si="0"/>
        <v>0</v>
      </c>
      <c r="AA5" s="2">
        <v>1.96</v>
      </c>
      <c r="AB5" s="2">
        <f t="shared" si="3"/>
        <v>0</v>
      </c>
      <c r="AC5" s="24">
        <f t="shared" ref="AC5:AC11" si="5">Z5+AA5*AB5</f>
        <v>0</v>
      </c>
      <c r="AD5" s="22">
        <f t="shared" ref="AD5:AD11" si="6">IF(Z5-AA5*AB5&gt;0,Z5-AA5*AB5,0)</f>
        <v>0</v>
      </c>
      <c r="AM5" s="75" t="str">
        <f>A7</f>
        <v>I4</v>
      </c>
      <c r="AN5" s="76" t="str">
        <f>A8</f>
        <v>I5</v>
      </c>
      <c r="AO5" s="25">
        <f>(C7+C8)/(B7+B8)</f>
        <v>2.0080321285140562E-2</v>
      </c>
      <c r="AP5" s="33">
        <f>1-AO5</f>
        <v>0.97991967871485941</v>
      </c>
      <c r="AQ5" s="48">
        <f>SQRT(AO5*AP5*(((1/C7)+(1/C8))))</f>
        <v>0.15683232280937057</v>
      </c>
      <c r="AR5" s="2">
        <f>(D7-D8)/AQ5</f>
        <v>8.0503417879185565E-2</v>
      </c>
      <c r="AS5" s="2">
        <f>_xlfn.NORM.S.INV(0.025)</f>
        <v>-1.9599639845400538</v>
      </c>
      <c r="AT5" s="2">
        <f>_xlfn.NORM.S.INV(0.975)</f>
        <v>1.9599639845400536</v>
      </c>
      <c r="AU5" s="49" t="str">
        <f>IF(AR5&lt;AS5,"Yes","No")</f>
        <v>No</v>
      </c>
      <c r="AV5" s="33" t="str">
        <f>IF(AR5&gt;AT5,"Yes","No")</f>
        <v>No</v>
      </c>
      <c r="AW5" s="34" t="s">
        <v>77</v>
      </c>
      <c r="AX5" s="5"/>
      <c r="AY5" s="5"/>
      <c r="AZ5" s="45"/>
      <c r="BA5" s="46"/>
      <c r="BB5" s="47"/>
      <c r="BC5" s="44"/>
    </row>
    <row r="6" spans="1:55" x14ac:dyDescent="0.3">
      <c r="A6" s="84" t="s">
        <v>5</v>
      </c>
      <c r="B6" s="28">
        <v>125</v>
      </c>
      <c r="C6" s="28">
        <v>2</v>
      </c>
      <c r="D6" s="85">
        <f t="shared" si="4"/>
        <v>1.6E-2</v>
      </c>
      <c r="E6" s="85">
        <v>1.6E-2</v>
      </c>
      <c r="F6" s="85">
        <v>1.5995729737759822E-2</v>
      </c>
      <c r="G6" s="28">
        <v>3</v>
      </c>
      <c r="H6" s="86">
        <f t="shared" si="1"/>
        <v>8.0970401194028103E-3</v>
      </c>
      <c r="I6" s="86">
        <f t="shared" si="2"/>
        <v>7.6892329944422402E-3</v>
      </c>
      <c r="K6" s="80" t="s">
        <v>41</v>
      </c>
      <c r="L6" s="30">
        <f t="array" ref="L6">SUMPRODUCT(C4:C11,LN(I4:I11))+SUMPRODUCT(B4:B11-C4:C11,LN(1-I4:I11))</f>
        <v>-105.92192299379694</v>
      </c>
      <c r="Y6" s="28" t="s">
        <v>5</v>
      </c>
      <c r="Z6" s="23">
        <f t="shared" si="0"/>
        <v>1.6E-2</v>
      </c>
      <c r="AA6" s="2">
        <v>1.96</v>
      </c>
      <c r="AB6" s="2">
        <f t="shared" si="3"/>
        <v>1.1222833866720117E-2</v>
      </c>
      <c r="AC6" s="24">
        <f t="shared" si="5"/>
        <v>3.7996754378771432E-2</v>
      </c>
      <c r="AD6" s="22">
        <f t="shared" si="6"/>
        <v>0</v>
      </c>
      <c r="AM6" s="75" t="str">
        <f>A8</f>
        <v>I5</v>
      </c>
      <c r="AN6" s="76" t="str">
        <f>A9</f>
        <v>I6</v>
      </c>
      <c r="AO6" s="25">
        <f>(C8+C9)/(B8+B9)</f>
        <v>3.0674846625766871E-2</v>
      </c>
      <c r="AP6" s="33">
        <f t="shared" ref="AP6:AP11" si="7">1-AO6</f>
        <v>0.96932515337423308</v>
      </c>
      <c r="AQ6" s="48">
        <f>SQRT(AO6*AP6*(((1/C8)+(1/C9))))</f>
        <v>0.19278842162540696</v>
      </c>
      <c r="AR6" s="2">
        <f>(D8-D9)/AQ6</f>
        <v>-0.20497779413579925</v>
      </c>
      <c r="AS6" s="2">
        <f t="shared" ref="AS6:AS11" si="8">_xlfn.NORM.S.INV(0.025)</f>
        <v>-1.9599639845400538</v>
      </c>
      <c r="AT6" s="2">
        <f t="shared" ref="AT6:AT11" si="9">_xlfn.NORM.S.INV(0.975)</f>
        <v>1.9599639845400536</v>
      </c>
      <c r="AU6" s="49" t="str">
        <f t="shared" ref="AU6:AU11" si="10">IF(AR6&lt;AS6,"Yes","No")</f>
        <v>No</v>
      </c>
      <c r="AV6" s="33" t="str">
        <f t="shared" ref="AV6:AV11" si="11">IF(AR6&gt;AT6,"Yes","No")</f>
        <v>No</v>
      </c>
      <c r="AW6" s="34" t="s">
        <v>77</v>
      </c>
      <c r="AX6" s="5"/>
      <c r="AY6" s="5"/>
      <c r="AZ6" s="45"/>
      <c r="BA6" s="46"/>
      <c r="BB6" s="47"/>
      <c r="BC6" s="44"/>
    </row>
    <row r="7" spans="1:55" x14ac:dyDescent="0.3">
      <c r="A7" s="84" t="s">
        <v>6</v>
      </c>
      <c r="B7" s="28">
        <v>164</v>
      </c>
      <c r="C7" s="28">
        <v>4</v>
      </c>
      <c r="D7" s="85">
        <f t="shared" si="4"/>
        <v>2.4390243902439025E-2</v>
      </c>
      <c r="E7" s="85">
        <v>2.4390243902439025E-2</v>
      </c>
      <c r="F7" s="85">
        <v>2.0080230102785115E-2</v>
      </c>
      <c r="G7" s="28">
        <v>4</v>
      </c>
      <c r="H7" s="86">
        <f t="shared" si="1"/>
        <v>1.5965461615841149E-2</v>
      </c>
      <c r="I7" s="86">
        <f t="shared" si="2"/>
        <v>1.5833770463281327E-2</v>
      </c>
      <c r="Y7" s="28" t="s">
        <v>6</v>
      </c>
      <c r="Z7" s="23">
        <f t="shared" si="0"/>
        <v>2.4390243902439025E-2</v>
      </c>
      <c r="AA7" s="2">
        <v>1.96</v>
      </c>
      <c r="AB7" s="2">
        <f t="shared" si="3"/>
        <v>1.2045482885970606E-2</v>
      </c>
      <c r="AC7" s="24">
        <f t="shared" si="5"/>
        <v>4.7999390358941407E-2</v>
      </c>
      <c r="AD7" s="22">
        <f t="shared" si="6"/>
        <v>7.8109744593663974E-4</v>
      </c>
      <c r="AM7" s="75" t="str">
        <f>A9</f>
        <v>I6</v>
      </c>
      <c r="AN7" s="76" t="str">
        <f>A10</f>
        <v>I7</v>
      </c>
      <c r="AO7" s="25">
        <f>(C9+C10)/(B9+B10)</f>
        <v>8.1632653061224483E-2</v>
      </c>
      <c r="AP7" s="33">
        <f t="shared" si="7"/>
        <v>0.91836734693877553</v>
      </c>
      <c r="AQ7" s="48">
        <f>SQRT(AO7*AP7*(((1/C9)+(1/C10))))</f>
        <v>0.16767017066484677</v>
      </c>
      <c r="AR7" s="2">
        <f>(D9-D10)/AQ7</f>
        <v>-0.3856379309871627</v>
      </c>
      <c r="AS7" s="2">
        <f t="shared" si="8"/>
        <v>-1.9599639845400538</v>
      </c>
      <c r="AT7" s="2">
        <f t="shared" si="9"/>
        <v>1.9599639845400536</v>
      </c>
      <c r="AU7" s="49" t="str">
        <f t="shared" si="10"/>
        <v>No</v>
      </c>
      <c r="AV7" s="33" t="str">
        <f t="shared" si="11"/>
        <v>No</v>
      </c>
      <c r="AW7" s="34" t="s">
        <v>77</v>
      </c>
      <c r="AX7" s="5"/>
      <c r="AY7" s="5"/>
      <c r="AZ7" s="45"/>
      <c r="BA7" s="46"/>
      <c r="BB7" s="47"/>
      <c r="BC7" s="44"/>
    </row>
    <row r="8" spans="1:55" x14ac:dyDescent="0.3">
      <c r="A8" s="84" t="s">
        <v>7</v>
      </c>
      <c r="B8" s="28">
        <v>85</v>
      </c>
      <c r="C8" s="28">
        <v>1</v>
      </c>
      <c r="D8" s="85">
        <f t="shared" si="4"/>
        <v>1.1764705882352941E-2</v>
      </c>
      <c r="E8" s="85">
        <v>1.1764705882352941E-2</v>
      </c>
      <c r="F8" s="85">
        <v>2.0080229965526754E-2</v>
      </c>
      <c r="G8" s="28">
        <v>5</v>
      </c>
      <c r="H8" s="86">
        <f t="shared" si="1"/>
        <v>3.1480140995731785E-2</v>
      </c>
      <c r="I8" s="86">
        <f t="shared" si="2"/>
        <v>3.2324095575697966E-2</v>
      </c>
      <c r="Y8" s="28" t="s">
        <v>7</v>
      </c>
      <c r="Z8" s="23">
        <f t="shared" si="0"/>
        <v>1.1764705882352941E-2</v>
      </c>
      <c r="AA8" s="2">
        <v>1.96</v>
      </c>
      <c r="AB8" s="2">
        <f t="shared" si="3"/>
        <v>1.1695296982299022E-2</v>
      </c>
      <c r="AC8" s="24">
        <f t="shared" si="5"/>
        <v>3.4687487967659025E-2</v>
      </c>
      <c r="AD8" s="22">
        <f t="shared" si="6"/>
        <v>0</v>
      </c>
      <c r="AM8" s="75" t="str">
        <f>A10</f>
        <v>I7</v>
      </c>
      <c r="AN8" s="76" t="str">
        <f>A11</f>
        <v>I8</v>
      </c>
      <c r="AO8" s="25">
        <f>(C10+C11)/(B10+B11)</f>
        <v>0.17647058823529413</v>
      </c>
      <c r="AP8" s="33">
        <f t="shared" si="7"/>
        <v>0.82352941176470584</v>
      </c>
      <c r="AQ8" s="48">
        <f>SQRT(AO8*AP8*(((1/C10)+(1/C11))))</f>
        <v>0.17130447236367369</v>
      </c>
      <c r="AR8" s="2">
        <f>(D10-D11)/AQ8</f>
        <v>-0.84094693516619035</v>
      </c>
      <c r="AS8" s="2">
        <f t="shared" si="8"/>
        <v>-1.9599639845400538</v>
      </c>
      <c r="AT8" s="2">
        <f t="shared" si="9"/>
        <v>1.9599639845400536</v>
      </c>
      <c r="AU8" s="49" t="str">
        <f t="shared" si="10"/>
        <v>No</v>
      </c>
      <c r="AV8" s="33" t="str">
        <f t="shared" si="11"/>
        <v>No</v>
      </c>
      <c r="AW8" s="34" t="s">
        <v>77</v>
      </c>
      <c r="AX8" s="5"/>
      <c r="AY8" s="5"/>
      <c r="AZ8" s="45"/>
      <c r="BA8" s="46"/>
      <c r="BB8" s="47"/>
      <c r="BC8" s="44"/>
    </row>
    <row r="9" spans="1:55" x14ac:dyDescent="0.3">
      <c r="A9" s="84" t="s">
        <v>8</v>
      </c>
      <c r="B9" s="28">
        <v>78</v>
      </c>
      <c r="C9" s="28">
        <v>4</v>
      </c>
      <c r="D9" s="85">
        <f t="shared" si="4"/>
        <v>5.128205128205128E-2</v>
      </c>
      <c r="E9" s="85">
        <v>5.128205128205128E-2</v>
      </c>
      <c r="F9" s="85">
        <v>5.1281946349950917E-2</v>
      </c>
      <c r="G9" s="28">
        <v>6</v>
      </c>
      <c r="H9" s="86">
        <f t="shared" si="1"/>
        <v>6.2071445283352726E-2</v>
      </c>
      <c r="I9" s="86">
        <f t="shared" si="2"/>
        <v>6.4856747957274016E-2</v>
      </c>
      <c r="Y9" s="28" t="s">
        <v>8</v>
      </c>
      <c r="Z9" s="23">
        <f t="shared" si="0"/>
        <v>5.128205128205128E-2</v>
      </c>
      <c r="AA9" s="2">
        <v>1.96</v>
      </c>
      <c r="AB9" s="2">
        <f t="shared" si="3"/>
        <v>2.4974911128497802E-2</v>
      </c>
      <c r="AC9" s="24">
        <f t="shared" si="5"/>
        <v>0.10023287709390696</v>
      </c>
      <c r="AD9" s="22">
        <f t="shared" si="6"/>
        <v>2.3312254701955901E-3</v>
      </c>
      <c r="AM9" s="75" t="str">
        <f>AM4</f>
        <v>I3</v>
      </c>
      <c r="AN9" s="76" t="str">
        <f>AN6</f>
        <v>I6</v>
      </c>
      <c r="AO9" s="25">
        <f>(C6+C9)/(B6+B9)</f>
        <v>2.9556650246305417E-2</v>
      </c>
      <c r="AP9" s="33">
        <f t="shared" si="7"/>
        <v>0.97044334975369462</v>
      </c>
      <c r="AQ9" s="48">
        <f>SQRT(AO9*AP9*(((1/C6)+(1/C9))))</f>
        <v>0.14667068897496952</v>
      </c>
      <c r="AR9" s="2">
        <f>(D6-D9)/AQ9</f>
        <v>-0.24055284343876257</v>
      </c>
      <c r="AS9" s="2">
        <f t="shared" si="8"/>
        <v>-1.9599639845400538</v>
      </c>
      <c r="AT9" s="2">
        <f t="shared" si="9"/>
        <v>1.9599639845400536</v>
      </c>
      <c r="AU9" s="49" t="str">
        <f t="shared" si="10"/>
        <v>No</v>
      </c>
      <c r="AV9" s="33" t="str">
        <f t="shared" si="11"/>
        <v>No</v>
      </c>
      <c r="AW9" s="36" t="s">
        <v>77</v>
      </c>
      <c r="AX9" s="5"/>
      <c r="AY9" s="5"/>
      <c r="AZ9" s="45"/>
      <c r="BA9" s="46"/>
      <c r="BB9" s="47"/>
      <c r="BC9" s="44"/>
    </row>
    <row r="10" spans="1:55" x14ac:dyDescent="0.3">
      <c r="A10" s="84" t="s">
        <v>9</v>
      </c>
      <c r="B10" s="28">
        <v>69</v>
      </c>
      <c r="C10" s="28">
        <v>8</v>
      </c>
      <c r="D10" s="85">
        <f t="shared" si="4"/>
        <v>0.11594202898550725</v>
      </c>
      <c r="E10" s="85">
        <v>0.11594202898550725</v>
      </c>
      <c r="F10" s="85">
        <v>0.11593761008480696</v>
      </c>
      <c r="G10" s="28">
        <v>7</v>
      </c>
      <c r="H10" s="86">
        <f t="shared" si="1"/>
        <v>0.1223903133117047</v>
      </c>
      <c r="I10" s="86">
        <f t="shared" si="2"/>
        <v>0.12587288471984992</v>
      </c>
      <c r="Y10" s="28" t="s">
        <v>9</v>
      </c>
      <c r="Z10" s="23">
        <f t="shared" si="0"/>
        <v>0.11594202898550725</v>
      </c>
      <c r="AA10" s="2">
        <v>1.96</v>
      </c>
      <c r="AB10" s="2">
        <f t="shared" si="3"/>
        <v>3.854217996215617E-2</v>
      </c>
      <c r="AC10" s="24">
        <f t="shared" si="5"/>
        <v>0.19148470171133336</v>
      </c>
      <c r="AD10" s="22">
        <f t="shared" si="6"/>
        <v>4.0399356259681149E-2</v>
      </c>
      <c r="AM10" s="75" t="str">
        <f>AM5</f>
        <v>I4</v>
      </c>
      <c r="AN10" s="76" t="str">
        <f>AN8</f>
        <v>I8</v>
      </c>
      <c r="AO10" s="25">
        <f>(C7+C11)/(B7+B11)</f>
        <v>7.9439252336448593E-2</v>
      </c>
      <c r="AP10" s="33">
        <f t="shared" si="7"/>
        <v>0.92056074766355145</v>
      </c>
      <c r="AQ10" s="48">
        <f>SQRT(AO10*AP10*(((1/C7)+(1/C11))))</f>
        <v>0.15462032767143055</v>
      </c>
      <c r="AR10" s="2">
        <f>(D7-D11)/AQ10</f>
        <v>-1.523795477902709</v>
      </c>
      <c r="AS10" s="2">
        <f t="shared" si="8"/>
        <v>-1.9599639845400538</v>
      </c>
      <c r="AT10" s="2">
        <f t="shared" si="9"/>
        <v>1.9599639845400536</v>
      </c>
      <c r="AU10" s="49" t="str">
        <f t="shared" si="10"/>
        <v>No</v>
      </c>
      <c r="AV10" s="33" t="str">
        <f t="shared" si="11"/>
        <v>No</v>
      </c>
      <c r="AW10" s="36" t="s">
        <v>77</v>
      </c>
      <c r="AX10" s="5"/>
      <c r="AY10" s="5"/>
      <c r="AZ10" s="45"/>
      <c r="BA10" s="46"/>
      <c r="BB10" s="47"/>
      <c r="BC10" s="44"/>
    </row>
    <row r="11" spans="1:55" x14ac:dyDescent="0.3">
      <c r="A11" s="84" t="s">
        <v>10</v>
      </c>
      <c r="B11" s="28">
        <v>50</v>
      </c>
      <c r="C11" s="28">
        <v>13</v>
      </c>
      <c r="D11" s="85">
        <f t="shared" si="4"/>
        <v>0.26</v>
      </c>
      <c r="E11" s="85">
        <v>0.26</v>
      </c>
      <c r="F11" s="85">
        <v>0.26000056372453084</v>
      </c>
      <c r="G11" s="28">
        <v>8</v>
      </c>
      <c r="H11" s="86">
        <f t="shared" si="1"/>
        <v>0.24132495584978178</v>
      </c>
      <c r="I11" s="86">
        <f t="shared" si="2"/>
        <v>0.23016358461775258</v>
      </c>
      <c r="Y11" s="28" t="s">
        <v>10</v>
      </c>
      <c r="Z11" s="23">
        <f t="shared" si="0"/>
        <v>0.26</v>
      </c>
      <c r="AA11" s="2">
        <v>1.96</v>
      </c>
      <c r="AB11" s="2">
        <f t="shared" si="3"/>
        <v>6.203224967708329E-2</v>
      </c>
      <c r="AC11" s="24">
        <f t="shared" si="5"/>
        <v>0.38158320936708323</v>
      </c>
      <c r="AD11" s="22">
        <f t="shared" si="6"/>
        <v>0.13841679063291676</v>
      </c>
      <c r="AM11" s="75" t="str">
        <f>AM6</f>
        <v>I5</v>
      </c>
      <c r="AN11" s="76" t="str">
        <f>AN7</f>
        <v>I7</v>
      </c>
      <c r="AO11" s="25">
        <f>(C8+C10)/(B8+B10)</f>
        <v>5.844155844155844E-2</v>
      </c>
      <c r="AP11" s="33">
        <f t="shared" si="7"/>
        <v>0.94155844155844159</v>
      </c>
      <c r="AQ11" s="48">
        <f>SQRT(AO11*AP11*(((1/C8)+(1/C10))))</f>
        <v>0.24880596963204157</v>
      </c>
      <c r="AR11" s="2">
        <f>(D8-D11)/AQ11</f>
        <v>-0.9977063431587333</v>
      </c>
      <c r="AS11" s="2">
        <f t="shared" si="8"/>
        <v>-1.9599639845400538</v>
      </c>
      <c r="AT11" s="2">
        <f t="shared" si="9"/>
        <v>1.9599639845400536</v>
      </c>
      <c r="AU11" s="49" t="str">
        <f t="shared" si="10"/>
        <v>No</v>
      </c>
      <c r="AV11" s="33" t="str">
        <f t="shared" si="11"/>
        <v>No</v>
      </c>
      <c r="AW11" s="36" t="s">
        <v>77</v>
      </c>
      <c r="AX11" s="5"/>
      <c r="AY11" s="5"/>
      <c r="AZ11" s="45"/>
      <c r="BA11" s="46"/>
      <c r="BB11" s="47"/>
      <c r="BC11" s="44"/>
    </row>
    <row r="12" spans="1:55" x14ac:dyDescent="0.3">
      <c r="A12" s="4" t="s">
        <v>18</v>
      </c>
      <c r="B12" s="4">
        <f>SUM(B4:B11)</f>
        <v>721</v>
      </c>
      <c r="C12" s="20">
        <f>SUM(C4:C11)</f>
        <v>32</v>
      </c>
      <c r="AT12" s="32"/>
      <c r="AU12" s="31"/>
    </row>
    <row r="13" spans="1:55" x14ac:dyDescent="0.3">
      <c r="A13" s="4"/>
      <c r="B13" s="4"/>
      <c r="C13" s="11"/>
      <c r="AM13" s="156" t="s">
        <v>51</v>
      </c>
      <c r="AN13" s="156"/>
      <c r="AO13" s="156"/>
    </row>
    <row r="14" spans="1:55" x14ac:dyDescent="0.3">
      <c r="A14" s="4"/>
      <c r="B14" s="4"/>
      <c r="AM14" s="72" t="s">
        <v>52</v>
      </c>
      <c r="AN14" s="72" t="s">
        <v>47</v>
      </c>
      <c r="AO14" s="72" t="s">
        <v>53</v>
      </c>
    </row>
    <row r="15" spans="1:55" x14ac:dyDescent="0.3">
      <c r="B15" s="4"/>
      <c r="AM15" s="2">
        <f>-2*(L4-L3)</f>
        <v>0.49536556006393084</v>
      </c>
      <c r="AN15" s="2">
        <f>_xlfn.CHISQ.INV(0.95,3)</f>
        <v>7.8147279032511774</v>
      </c>
      <c r="AO15" s="26" t="str">
        <f>IF(ABS(AM15)&gt;AN15,"Yes","No")</f>
        <v>No</v>
      </c>
    </row>
    <row r="16" spans="1:55" s="20" customFormat="1" x14ac:dyDescent="0.3">
      <c r="B16" s="4"/>
      <c r="Y16" s="27"/>
      <c r="AM16" s="5"/>
      <c r="AN16" s="5"/>
      <c r="AO16" s="44"/>
      <c r="AQ16" s="29"/>
    </row>
    <row r="17" spans="1:55" ht="15.6" x14ac:dyDescent="0.3">
      <c r="A17" s="1">
        <v>41456</v>
      </c>
      <c r="B17" s="4" t="s">
        <v>0</v>
      </c>
      <c r="C17" s="1">
        <v>41821</v>
      </c>
      <c r="D17" s="20" t="s">
        <v>1</v>
      </c>
      <c r="E17" s="20"/>
      <c r="F17" s="20"/>
      <c r="G17" s="20"/>
      <c r="H17" s="20" t="s">
        <v>37</v>
      </c>
      <c r="I17" s="20"/>
      <c r="Y17" s="158" t="s">
        <v>79</v>
      </c>
      <c r="Z17" s="158"/>
      <c r="AA17" s="158"/>
      <c r="AB17" s="158"/>
      <c r="AC17" s="158"/>
      <c r="AD17" s="158"/>
      <c r="AM17" s="157" t="s">
        <v>80</v>
      </c>
      <c r="AN17" s="157"/>
      <c r="AO17" s="157"/>
      <c r="AP17" s="157"/>
      <c r="AQ17" s="157"/>
      <c r="AR17" s="157"/>
      <c r="AS17" s="157"/>
      <c r="AT17" s="157"/>
      <c r="AU17" s="157"/>
      <c r="AV17" s="157"/>
      <c r="AW17" s="157"/>
    </row>
    <row r="18" spans="1:55" ht="28.8" x14ac:dyDescent="0.3">
      <c r="A18" s="116" t="s">
        <v>2</v>
      </c>
      <c r="B18" s="116" t="s">
        <v>11</v>
      </c>
      <c r="C18" s="116" t="s">
        <v>12</v>
      </c>
      <c r="D18" s="116" t="s">
        <v>32</v>
      </c>
      <c r="E18" s="116" t="s">
        <v>33</v>
      </c>
      <c r="F18" s="116" t="s">
        <v>34</v>
      </c>
      <c r="G18" s="116" t="s">
        <v>35</v>
      </c>
      <c r="H18" s="116" t="s">
        <v>46</v>
      </c>
      <c r="I18" s="116" t="s">
        <v>36</v>
      </c>
      <c r="K18" s="80" t="s">
        <v>38</v>
      </c>
      <c r="L18" s="81">
        <f t="array" ref="L18">SUMPRODUCT(C19:C26,LN(E19:E26))+SUMPRODUCT(B19:B26-C19:C26,LN(1-E19:E26))</f>
        <v>-81.975576913581264</v>
      </c>
      <c r="N18" s="28"/>
      <c r="O18" s="87" t="s">
        <v>42</v>
      </c>
      <c r="P18" s="87" t="s">
        <v>43</v>
      </c>
      <c r="Y18" s="72" t="s">
        <v>2</v>
      </c>
      <c r="Z18" s="73" t="str">
        <f t="shared" ref="Z18:Z26" si="12">D18</f>
        <v>DR</v>
      </c>
      <c r="AA18" s="73" t="s">
        <v>47</v>
      </c>
      <c r="AB18" s="73" t="s">
        <v>48</v>
      </c>
      <c r="AC18" s="73" t="s">
        <v>49</v>
      </c>
      <c r="AD18" s="73" t="s">
        <v>50</v>
      </c>
      <c r="AM18" s="73" t="s">
        <v>66</v>
      </c>
      <c r="AN18" s="73" t="s">
        <v>67</v>
      </c>
      <c r="AO18" s="72" t="s">
        <v>68</v>
      </c>
      <c r="AP18" s="72" t="s">
        <v>69</v>
      </c>
      <c r="AQ18" s="72" t="s">
        <v>70</v>
      </c>
      <c r="AR18" s="72" t="s">
        <v>71</v>
      </c>
      <c r="AS18" s="72" t="s">
        <v>72</v>
      </c>
      <c r="AT18" s="72" t="s">
        <v>73</v>
      </c>
      <c r="AU18" s="72" t="s">
        <v>74</v>
      </c>
      <c r="AV18" s="72" t="s">
        <v>75</v>
      </c>
      <c r="AW18" s="72" t="s">
        <v>76</v>
      </c>
      <c r="AX18" s="5"/>
      <c r="AY18" s="37"/>
      <c r="AZ18" s="38"/>
      <c r="BA18" s="39"/>
      <c r="BB18" s="40"/>
      <c r="BC18" s="41"/>
    </row>
    <row r="19" spans="1:55" x14ac:dyDescent="0.3">
      <c r="A19" s="84" t="s">
        <v>3</v>
      </c>
      <c r="B19" s="28">
        <v>63</v>
      </c>
      <c r="C19" s="28">
        <v>0</v>
      </c>
      <c r="D19" s="85">
        <f>C19/B19</f>
        <v>0</v>
      </c>
      <c r="E19" s="85">
        <v>9.9999999999997294E-5</v>
      </c>
      <c r="F19" s="85">
        <v>1E-4</v>
      </c>
      <c r="G19" s="28">
        <v>1</v>
      </c>
      <c r="H19" s="86">
        <f t="shared" ref="H19:H26" si="13">EXP($O$19+G19*$P$19)</f>
        <v>1.1217086036269096E-3</v>
      </c>
      <c r="I19" s="86">
        <f t="shared" ref="I19:I26" si="14">1/(1+EXP($O$20+$P$20*G19))</f>
        <v>9.0938628119578322E-4</v>
      </c>
      <c r="K19" s="80" t="s">
        <v>39</v>
      </c>
      <c r="L19" s="30">
        <f t="array" ref="L19">SUMPRODUCT(C19:C26,LN(F19:F26))+SUMPRODUCT(B19:B26-C19:C26,LN(1-F19:F26))</f>
        <v>-82.103842510405627</v>
      </c>
      <c r="N19" s="87" t="s">
        <v>44</v>
      </c>
      <c r="O19" s="30">
        <v>-7.5417703406255905</v>
      </c>
      <c r="P19" s="30">
        <v>0.74886812345060039</v>
      </c>
      <c r="Y19" s="28" t="s">
        <v>3</v>
      </c>
      <c r="Z19" s="23">
        <f t="shared" si="12"/>
        <v>0</v>
      </c>
      <c r="AA19" s="2">
        <v>1.96</v>
      </c>
      <c r="AB19" s="2">
        <f t="shared" ref="AB19:AB26" si="15">(Z19*(1-Z19)/B19)^(1/2)</f>
        <v>0</v>
      </c>
      <c r="AC19" s="8">
        <f>Z19+AA19*AB19</f>
        <v>0</v>
      </c>
      <c r="AD19" s="8">
        <f>IF(Z19-AA19*AB19&gt;0,Z19-AA19*AB19,0)</f>
        <v>0</v>
      </c>
      <c r="AM19" s="78" t="str">
        <f>AM7</f>
        <v>I6</v>
      </c>
      <c r="AN19" s="79" t="str">
        <f>A22</f>
        <v>I4</v>
      </c>
      <c r="AO19" s="25">
        <f>(C26+C24)/(B26+B24)</f>
        <v>9.9236641221374045E-2</v>
      </c>
      <c r="AP19" s="33">
        <f>1-AO19</f>
        <v>0.9007633587786259</v>
      </c>
      <c r="AQ19" s="48">
        <f>SQRT(AO19*AP19*(((1/C26)+(1/C24))))</f>
        <v>0.31118771041850907</v>
      </c>
      <c r="AR19" s="2">
        <f>(D26-D22)/AQ19</f>
        <v>0.55359445628623649</v>
      </c>
      <c r="AS19" s="2">
        <f>_xlfn.NORM.S.INV(0.025)</f>
        <v>-1.9599639845400538</v>
      </c>
      <c r="AT19" s="2">
        <f>_xlfn.NORM.S.INV(0.975)</f>
        <v>1.9599639845400536</v>
      </c>
      <c r="AU19" s="49" t="str">
        <f>IF(AR19&lt;AS19,"Yes","No")</f>
        <v>No</v>
      </c>
      <c r="AV19" s="33" t="str">
        <f>IF(AR19&gt;AT19,"Yes","No")</f>
        <v>No</v>
      </c>
      <c r="AW19" s="36" t="s">
        <v>77</v>
      </c>
      <c r="AX19" s="5"/>
      <c r="AY19" s="5"/>
      <c r="AZ19" s="45"/>
      <c r="BA19" s="46"/>
      <c r="BB19" s="47"/>
      <c r="BC19" s="44"/>
    </row>
    <row r="20" spans="1:55" x14ac:dyDescent="0.3">
      <c r="A20" s="84" t="s">
        <v>4</v>
      </c>
      <c r="B20" s="28">
        <v>102</v>
      </c>
      <c r="C20" s="28">
        <v>0</v>
      </c>
      <c r="D20" s="85">
        <f t="shared" ref="D20:D26" si="16">C20/B20</f>
        <v>0</v>
      </c>
      <c r="E20" s="85">
        <v>9.9999999999997294E-5</v>
      </c>
      <c r="F20" s="85">
        <v>1E-4</v>
      </c>
      <c r="G20" s="28">
        <v>2</v>
      </c>
      <c r="H20" s="86">
        <f t="shared" si="13"/>
        <v>2.371970834357329E-3</v>
      </c>
      <c r="I20" s="86">
        <f t="shared" si="14"/>
        <v>2.0423633593746105E-3</v>
      </c>
      <c r="K20" s="80" t="s">
        <v>40</v>
      </c>
      <c r="L20" s="30">
        <f t="array" ref="L20">SUMPRODUCT(C19:C26,LN(H19:H26))+SUMPRODUCT(B19:B26-C19:C26,LN(1-H19:H26))</f>
        <v>-85.378674383966796</v>
      </c>
      <c r="N20" s="87" t="s">
        <v>45</v>
      </c>
      <c r="O20" s="30">
        <v>7.8120584240824735</v>
      </c>
      <c r="P20" s="30">
        <v>-0.81022762186352515</v>
      </c>
      <c r="Y20" s="28" t="s">
        <v>4</v>
      </c>
      <c r="Z20" s="23">
        <f t="shared" si="12"/>
        <v>0</v>
      </c>
      <c r="AA20" s="2">
        <v>1.96</v>
      </c>
      <c r="AB20" s="2">
        <f t="shared" si="15"/>
        <v>0</v>
      </c>
      <c r="AC20" s="8">
        <f t="shared" ref="AC20:AC26" si="17">Z20+AA20*AB20</f>
        <v>0</v>
      </c>
      <c r="AD20" s="8">
        <f t="shared" ref="AD20:AD26" si="18">IF(Z20-AA20*AB20&gt;0,Z20-AA20*AB20,0)</f>
        <v>0</v>
      </c>
      <c r="AM20" s="72" t="str">
        <f>A22</f>
        <v>I4</v>
      </c>
      <c r="AN20" s="79" t="str">
        <f>A23</f>
        <v>I5</v>
      </c>
      <c r="AO20" s="25">
        <f>(C22+C23)/(B22+B23)</f>
        <v>2.3041474654377881E-2</v>
      </c>
      <c r="AP20" s="33">
        <f>1-AO20</f>
        <v>0.97695852534562211</v>
      </c>
      <c r="AQ20" s="48">
        <f>SQRT(AO20*AP20*(((1/C22)+(1/C23))))</f>
        <v>0.13696278417916288</v>
      </c>
      <c r="AR20" s="2">
        <f>(D22-D23)/AQ20</f>
        <v>-3.6792430580350359E-2</v>
      </c>
      <c r="AS20" s="2">
        <f>_xlfn.NORM.S.INV(0.025)</f>
        <v>-1.9599639845400538</v>
      </c>
      <c r="AT20" s="2">
        <f>_xlfn.NORM.S.INV(0.975)</f>
        <v>1.9599639845400536</v>
      </c>
      <c r="AU20" s="49" t="str">
        <f>IF(AR20&lt;AS20,"Yes","No")</f>
        <v>No</v>
      </c>
      <c r="AV20" s="33" t="str">
        <f>IF(AR20&gt;AT20,"Yes","No")</f>
        <v>No</v>
      </c>
      <c r="AW20" s="36" t="s">
        <v>77</v>
      </c>
      <c r="AX20" s="5"/>
      <c r="AY20" s="5"/>
      <c r="AZ20" s="45"/>
      <c r="BA20" s="46"/>
      <c r="BB20" s="47"/>
      <c r="BC20" s="44"/>
    </row>
    <row r="21" spans="1:55" x14ac:dyDescent="0.3">
      <c r="A21" s="84" t="s">
        <v>5</v>
      </c>
      <c r="B21" s="28">
        <v>129</v>
      </c>
      <c r="C21" s="28">
        <v>0</v>
      </c>
      <c r="D21" s="85">
        <f t="shared" si="16"/>
        <v>0</v>
      </c>
      <c r="E21" s="85">
        <v>9.9999999999997294E-5</v>
      </c>
      <c r="F21" s="85">
        <v>1E-4</v>
      </c>
      <c r="G21" s="28">
        <v>3</v>
      </c>
      <c r="H21" s="86">
        <f t="shared" si="13"/>
        <v>5.015781835719206E-3</v>
      </c>
      <c r="I21" s="86">
        <f t="shared" si="14"/>
        <v>4.5804112515601637E-3</v>
      </c>
      <c r="K21" s="80" t="s">
        <v>41</v>
      </c>
      <c r="L21" s="30">
        <f t="array" ref="L21">SUMPRODUCT(C19:C26,LN(I19:I26))+SUMPRODUCT(B19:B26-C19:C26,LN(1-I19:I26))</f>
        <v>-85.285844237748165</v>
      </c>
      <c r="Y21" s="28" t="s">
        <v>5</v>
      </c>
      <c r="Z21" s="23">
        <f t="shared" si="12"/>
        <v>0</v>
      </c>
      <c r="AA21" s="2">
        <v>1.96</v>
      </c>
      <c r="AB21" s="2">
        <f t="shared" si="15"/>
        <v>0</v>
      </c>
      <c r="AC21" s="8">
        <f t="shared" si="17"/>
        <v>0</v>
      </c>
      <c r="AD21" s="8">
        <f t="shared" si="18"/>
        <v>0</v>
      </c>
      <c r="AM21" s="72" t="str">
        <f>A23</f>
        <v>I5</v>
      </c>
      <c r="AN21" s="79" t="str">
        <f>A24</f>
        <v>I6</v>
      </c>
      <c r="AO21" s="25">
        <f>(C23+C24)/(B23+B24)</f>
        <v>2.0689655172413793E-2</v>
      </c>
      <c r="AP21" s="33">
        <f t="shared" ref="AP21:AP26" si="19">1-AO21</f>
        <v>0.97931034482758617</v>
      </c>
      <c r="AQ21" s="48">
        <f>SQRT(AO21*AP21*(((1/C23)+(1/C24))))</f>
        <v>0.17433413323813154</v>
      </c>
      <c r="AR21" s="2">
        <f>(D23-D24)/AQ21</f>
        <v>6.7818250109094466E-2</v>
      </c>
      <c r="AS21" s="2">
        <f t="shared" ref="AS21:AS26" si="20">_xlfn.NORM.S.INV(0.025)</f>
        <v>-1.9599639845400538</v>
      </c>
      <c r="AT21" s="2">
        <f t="shared" ref="AT21:AT26" si="21">_xlfn.NORM.S.INV(0.975)</f>
        <v>1.9599639845400536</v>
      </c>
      <c r="AU21" s="49" t="str">
        <f t="shared" ref="AU21:AU26" si="22">IF(AR21&lt;AS21,"Yes","No")</f>
        <v>No</v>
      </c>
      <c r="AV21" s="33" t="str">
        <f t="shared" ref="AV21:AV26" si="23">IF(AR21&gt;AT21,"Yes","No")</f>
        <v>No</v>
      </c>
      <c r="AW21" s="36" t="s">
        <v>77</v>
      </c>
      <c r="AX21" s="5"/>
      <c r="AY21" s="5"/>
      <c r="AZ21" s="45"/>
      <c r="BA21" s="46"/>
      <c r="BB21" s="47"/>
      <c r="BC21" s="44"/>
    </row>
    <row r="22" spans="1:55" x14ac:dyDescent="0.3">
      <c r="A22" s="84" t="s">
        <v>6</v>
      </c>
      <c r="B22" s="28">
        <v>141</v>
      </c>
      <c r="C22" s="28">
        <v>3</v>
      </c>
      <c r="D22" s="85">
        <f t="shared" si="16"/>
        <v>2.1276595744680851E-2</v>
      </c>
      <c r="E22" s="85">
        <v>2.1276595744680851E-2</v>
      </c>
      <c r="F22" s="85">
        <v>2.0979011326922276E-2</v>
      </c>
      <c r="G22" s="28">
        <v>4</v>
      </c>
      <c r="H22" s="86">
        <f t="shared" si="13"/>
        <v>1.0606398299305882E-2</v>
      </c>
      <c r="I22" s="86">
        <f t="shared" si="14"/>
        <v>1.0240131081231379E-2</v>
      </c>
      <c r="Y22" s="28" t="s">
        <v>6</v>
      </c>
      <c r="Z22" s="23">
        <f t="shared" si="12"/>
        <v>2.1276595744680851E-2</v>
      </c>
      <c r="AA22" s="2">
        <v>1.96</v>
      </c>
      <c r="AB22" s="2">
        <f t="shared" si="15"/>
        <v>1.2152664307651054E-2</v>
      </c>
      <c r="AC22" s="8">
        <f t="shared" si="17"/>
        <v>4.509581778767692E-2</v>
      </c>
      <c r="AD22" s="8">
        <f t="shared" si="18"/>
        <v>0</v>
      </c>
      <c r="AM22" s="72" t="str">
        <f>A24</f>
        <v>I6</v>
      </c>
      <c r="AN22" s="79" t="str">
        <f>A25</f>
        <v>I7</v>
      </c>
      <c r="AO22" s="25">
        <f>(C24+C25)/(B24+B25)</f>
        <v>7.3770491803278687E-2</v>
      </c>
      <c r="AP22" s="33">
        <f t="shared" si="19"/>
        <v>0.92622950819672134</v>
      </c>
      <c r="AQ22" s="48">
        <f>SQRT(AO22*AP22*(((1/C24)+(1/C25))))</f>
        <v>0.27725341681425442</v>
      </c>
      <c r="AR22" s="2">
        <f>(D24-D25)/AQ22</f>
        <v>-0.49215134720825321</v>
      </c>
      <c r="AS22" s="2">
        <f t="shared" si="20"/>
        <v>-1.9599639845400538</v>
      </c>
      <c r="AT22" s="2">
        <f t="shared" si="21"/>
        <v>1.9599639845400536</v>
      </c>
      <c r="AU22" s="49" t="str">
        <f t="shared" si="22"/>
        <v>No</v>
      </c>
      <c r="AV22" s="33" t="str">
        <f t="shared" si="23"/>
        <v>No</v>
      </c>
      <c r="AW22" s="36" t="s">
        <v>77</v>
      </c>
      <c r="AX22" s="5"/>
      <c r="AY22" s="5"/>
      <c r="AZ22" s="45"/>
      <c r="BA22" s="46"/>
      <c r="BB22" s="47"/>
      <c r="BC22" s="44"/>
    </row>
    <row r="23" spans="1:55" x14ac:dyDescent="0.3">
      <c r="A23" s="84" t="s">
        <v>7</v>
      </c>
      <c r="B23" s="28">
        <v>76</v>
      </c>
      <c r="C23" s="28">
        <v>2</v>
      </c>
      <c r="D23" s="85">
        <f t="shared" si="16"/>
        <v>2.6315789473684209E-2</v>
      </c>
      <c r="E23" s="85">
        <v>2.6315789473684209E-2</v>
      </c>
      <c r="F23" s="85">
        <v>2.0979011325492056E-2</v>
      </c>
      <c r="G23" s="28">
        <v>5</v>
      </c>
      <c r="H23" s="86">
        <f t="shared" si="13"/>
        <v>2.2428344885815396E-2</v>
      </c>
      <c r="I23" s="86">
        <f t="shared" si="14"/>
        <v>2.2733488143990482E-2</v>
      </c>
      <c r="Y23" s="28" t="s">
        <v>7</v>
      </c>
      <c r="Z23" s="23">
        <f t="shared" si="12"/>
        <v>2.6315789473684209E-2</v>
      </c>
      <c r="AA23" s="2">
        <v>1.96</v>
      </c>
      <c r="AB23" s="2">
        <f t="shared" si="15"/>
        <v>1.8361597761167386E-2</v>
      </c>
      <c r="AC23" s="8">
        <f t="shared" si="17"/>
        <v>6.2304521085572287E-2</v>
      </c>
      <c r="AD23" s="8">
        <f t="shared" si="18"/>
        <v>0</v>
      </c>
      <c r="AM23" s="72" t="str">
        <f>A25</f>
        <v>I7</v>
      </c>
      <c r="AN23" s="79" t="str">
        <f>A26</f>
        <v>I8</v>
      </c>
      <c r="AO23" s="25">
        <f>(C25+C26)/(B25+B26)</f>
        <v>0.17391304347826086</v>
      </c>
      <c r="AP23" s="33">
        <f t="shared" si="19"/>
        <v>0.82608695652173914</v>
      </c>
      <c r="AQ23" s="48">
        <f>SQRT(AO23*AP23*(((1/C25)+(1/C26))))</f>
        <v>0.17300487516396118</v>
      </c>
      <c r="AR23" s="2">
        <f>(D25-D26)/AQ23</f>
        <v>-0.24626468375519042</v>
      </c>
      <c r="AS23" s="2">
        <f t="shared" si="20"/>
        <v>-1.9599639845400538</v>
      </c>
      <c r="AT23" s="2">
        <f t="shared" si="21"/>
        <v>1.9599639845400536</v>
      </c>
      <c r="AU23" s="49" t="str">
        <f t="shared" si="22"/>
        <v>No</v>
      </c>
      <c r="AV23" s="33" t="str">
        <f t="shared" si="23"/>
        <v>No</v>
      </c>
      <c r="AW23" s="36" t="s">
        <v>77</v>
      </c>
      <c r="AX23" s="5"/>
      <c r="AY23" s="5"/>
      <c r="AZ23" s="45"/>
      <c r="BA23" s="46"/>
      <c r="BB23" s="47"/>
      <c r="BC23" s="44"/>
    </row>
    <row r="24" spans="1:55" x14ac:dyDescent="0.3">
      <c r="A24" s="84" t="s">
        <v>8</v>
      </c>
      <c r="B24" s="28">
        <v>69</v>
      </c>
      <c r="C24" s="28">
        <v>1</v>
      </c>
      <c r="D24" s="85">
        <f t="shared" si="16"/>
        <v>1.4492753623188406E-2</v>
      </c>
      <c r="E24" s="85">
        <v>1.4492753623188406E-2</v>
      </c>
      <c r="F24" s="85">
        <v>2.0979011299642799E-2</v>
      </c>
      <c r="G24" s="28">
        <v>6</v>
      </c>
      <c r="H24" s="86">
        <f t="shared" si="13"/>
        <v>4.7427094487862295E-2</v>
      </c>
      <c r="I24" s="86">
        <f t="shared" si="14"/>
        <v>4.9703783167858444E-2</v>
      </c>
      <c r="Y24" s="28" t="s">
        <v>8</v>
      </c>
      <c r="Z24" s="23">
        <f t="shared" si="12"/>
        <v>1.4492753623188406E-2</v>
      </c>
      <c r="AA24" s="2">
        <v>1.96</v>
      </c>
      <c r="AB24" s="2">
        <f t="shared" si="15"/>
        <v>1.4387350379788876E-2</v>
      </c>
      <c r="AC24" s="8">
        <f t="shared" si="17"/>
        <v>4.2691960367574604E-2</v>
      </c>
      <c r="AD24" s="8">
        <f t="shared" si="18"/>
        <v>0</v>
      </c>
      <c r="AM24" s="72" t="str">
        <f>AM20</f>
        <v>I4</v>
      </c>
      <c r="AN24" s="79" t="str">
        <f>AN26</f>
        <v>I7</v>
      </c>
      <c r="AO24" s="25">
        <f>(C22+C25)/(B22+B25)</f>
        <v>5.6701030927835051E-2</v>
      </c>
      <c r="AP24" s="33">
        <f t="shared" si="19"/>
        <v>0.94329896907216493</v>
      </c>
      <c r="AQ24" s="48">
        <f>SQRT(AO24*AP24*(((1/C22)+(1/C25))))</f>
        <v>0.15657083916115963</v>
      </c>
      <c r="AR24" s="2">
        <f>(D21-D24)/AQ24</f>
        <v>-9.256355590117836E-2</v>
      </c>
      <c r="AS24" s="2">
        <f t="shared" si="20"/>
        <v>-1.9599639845400538</v>
      </c>
      <c r="AT24" s="2">
        <f t="shared" si="21"/>
        <v>1.9599639845400536</v>
      </c>
      <c r="AU24" s="49" t="str">
        <f t="shared" si="22"/>
        <v>No</v>
      </c>
      <c r="AV24" s="33" t="str">
        <f t="shared" si="23"/>
        <v>No</v>
      </c>
      <c r="AW24" s="36" t="s">
        <v>77</v>
      </c>
      <c r="AX24" s="5"/>
      <c r="AY24" s="5"/>
      <c r="AZ24" s="45"/>
      <c r="BA24" s="46"/>
      <c r="BB24" s="47"/>
      <c r="BC24" s="44"/>
    </row>
    <row r="25" spans="1:55" x14ac:dyDescent="0.3">
      <c r="A25" s="84" t="s">
        <v>9</v>
      </c>
      <c r="B25" s="28">
        <v>53</v>
      </c>
      <c r="C25" s="28">
        <v>8</v>
      </c>
      <c r="D25" s="85">
        <f t="shared" si="16"/>
        <v>0.15094339622641509</v>
      </c>
      <c r="E25" s="85">
        <v>0.15094339622641509</v>
      </c>
      <c r="F25" s="85">
        <v>0.15094308809289431</v>
      </c>
      <c r="G25" s="28">
        <v>7</v>
      </c>
      <c r="H25" s="86">
        <f t="shared" si="13"/>
        <v>0.10028958012783121</v>
      </c>
      <c r="I25" s="86">
        <f t="shared" si="14"/>
        <v>0.10522559357087682</v>
      </c>
      <c r="Y25" s="28" t="s">
        <v>9</v>
      </c>
      <c r="Z25" s="23">
        <f t="shared" si="12"/>
        <v>0.15094339622641509</v>
      </c>
      <c r="AA25" s="2">
        <v>1.96</v>
      </c>
      <c r="AB25" s="2">
        <f t="shared" si="15"/>
        <v>4.917421616185691E-2</v>
      </c>
      <c r="AC25" s="8">
        <f t="shared" si="17"/>
        <v>0.24732485990365463</v>
      </c>
      <c r="AD25" s="8">
        <f t="shared" si="18"/>
        <v>5.4561932549175546E-2</v>
      </c>
      <c r="AM25" s="72" t="str">
        <f>AM20</f>
        <v>I4</v>
      </c>
      <c r="AN25" s="79" t="str">
        <f>AN23</f>
        <v>I8</v>
      </c>
      <c r="AO25" s="25">
        <f>(C22+C26)/(B22+B26)</f>
        <v>7.3891625615763554E-2</v>
      </c>
      <c r="AP25" s="33">
        <f t="shared" si="19"/>
        <v>0.92610837438423643</v>
      </c>
      <c r="AQ25" s="48">
        <f>SQRT(AO25*AP25*(((1/C22)+(1/C26))))</f>
        <v>0.16885848769460701</v>
      </c>
      <c r="AR25" s="2">
        <f>(D22-D26)/AQ25</f>
        <v>-1.0202139892645463</v>
      </c>
      <c r="AS25" s="2">
        <f t="shared" si="20"/>
        <v>-1.9599639845400538</v>
      </c>
      <c r="AT25" s="2">
        <f t="shared" si="21"/>
        <v>1.9599639845400536</v>
      </c>
      <c r="AU25" s="49" t="str">
        <f t="shared" si="22"/>
        <v>No</v>
      </c>
      <c r="AV25" s="33" t="str">
        <f t="shared" si="23"/>
        <v>No</v>
      </c>
      <c r="AW25" s="36" t="s">
        <v>77</v>
      </c>
      <c r="AX25" s="5"/>
      <c r="AY25" s="5"/>
      <c r="AZ25" s="45"/>
      <c r="BA25" s="46"/>
      <c r="BB25" s="47"/>
      <c r="BC25" s="44"/>
    </row>
    <row r="26" spans="1:55" x14ac:dyDescent="0.3">
      <c r="A26" s="84" t="s">
        <v>10</v>
      </c>
      <c r="B26" s="28">
        <v>62</v>
      </c>
      <c r="C26" s="28">
        <v>12</v>
      </c>
      <c r="D26" s="85">
        <f t="shared" si="16"/>
        <v>0.19354838709677419</v>
      </c>
      <c r="E26" s="85">
        <v>0.19354838709677419</v>
      </c>
      <c r="F26" s="85">
        <v>0.19354792634820228</v>
      </c>
      <c r="G26" s="28">
        <v>8</v>
      </c>
      <c r="H26" s="86">
        <f t="shared" si="13"/>
        <v>0.2120728665929717</v>
      </c>
      <c r="I26" s="86">
        <f t="shared" si="14"/>
        <v>0.20912009104796309</v>
      </c>
      <c r="Y26" s="28" t="s">
        <v>10</v>
      </c>
      <c r="Z26" s="23">
        <f t="shared" si="12"/>
        <v>0.19354838709677419</v>
      </c>
      <c r="AA26" s="2">
        <v>1.96</v>
      </c>
      <c r="AB26" s="2">
        <f t="shared" si="15"/>
        <v>5.0175082003085091E-2</v>
      </c>
      <c r="AC26" s="8">
        <f t="shared" si="17"/>
        <v>0.29189154782282095</v>
      </c>
      <c r="AD26" s="8">
        <f t="shared" si="18"/>
        <v>9.5205226370727411E-2</v>
      </c>
      <c r="AM26" s="72" t="str">
        <f>AM21</f>
        <v>I5</v>
      </c>
      <c r="AN26" s="79" t="str">
        <f>AN22</f>
        <v>I7</v>
      </c>
      <c r="AO26" s="25">
        <f>(C23+C25)/(B23+B25)</f>
        <v>7.7519379844961239E-2</v>
      </c>
      <c r="AP26" s="33">
        <f t="shared" si="19"/>
        <v>0.92248062015503873</v>
      </c>
      <c r="AQ26" s="48">
        <f>SQRT(AO26*AP26*(((1/C23)+(1/C25))))</f>
        <v>0.21140914950844408</v>
      </c>
      <c r="AR26" s="2">
        <f>(D23-D26)/AQ26</f>
        <v>-0.79103765381928459</v>
      </c>
      <c r="AS26" s="2">
        <f t="shared" si="20"/>
        <v>-1.9599639845400538</v>
      </c>
      <c r="AT26" s="2">
        <f t="shared" si="21"/>
        <v>1.9599639845400536</v>
      </c>
      <c r="AU26" s="49" t="str">
        <f t="shared" si="22"/>
        <v>No</v>
      </c>
      <c r="AV26" s="33" t="str">
        <f t="shared" si="23"/>
        <v>No</v>
      </c>
      <c r="AW26" s="36" t="s">
        <v>77</v>
      </c>
      <c r="AX26" s="5"/>
      <c r="AY26" s="5"/>
      <c r="AZ26" s="45"/>
      <c r="BA26" s="46"/>
      <c r="BB26" s="47"/>
      <c r="BC26" s="44"/>
    </row>
    <row r="27" spans="1:55" x14ac:dyDescent="0.3">
      <c r="A27" s="4" t="s">
        <v>18</v>
      </c>
      <c r="B27" s="4">
        <f>SUM(B19:B26)</f>
        <v>695</v>
      </c>
      <c r="C27" s="20">
        <f>SUM(C19:C26)</f>
        <v>26</v>
      </c>
    </row>
    <row r="28" spans="1:55" x14ac:dyDescent="0.3">
      <c r="A28" s="4"/>
      <c r="B28" s="4"/>
      <c r="C28" s="11"/>
      <c r="AM28" s="156" t="s">
        <v>51</v>
      </c>
      <c r="AN28" s="156"/>
      <c r="AO28" s="156"/>
      <c r="AQ28"/>
    </row>
    <row r="29" spans="1:55" x14ac:dyDescent="0.3">
      <c r="B29" s="4"/>
      <c r="AM29" s="72" t="s">
        <v>52</v>
      </c>
      <c r="AN29" s="72" t="str">
        <f>AN14</f>
        <v>Critical value</v>
      </c>
      <c r="AO29" s="72" t="s">
        <v>53</v>
      </c>
    </row>
    <row r="30" spans="1:55" x14ac:dyDescent="0.3">
      <c r="B30" s="4"/>
      <c r="AM30" s="2">
        <f>-2*(L19-L18)</f>
        <v>0.25653119364872623</v>
      </c>
      <c r="AN30" s="2">
        <f>AN15</f>
        <v>7.8147279032511774</v>
      </c>
      <c r="AO30" s="26" t="str">
        <f>IF(ABS(AM30)&gt;AN30,"Yes","No")</f>
        <v>No</v>
      </c>
    </row>
    <row r="31" spans="1:55" s="20" customFormat="1" x14ac:dyDescent="0.3">
      <c r="B31" s="4"/>
      <c r="Y31" s="27"/>
      <c r="AM31" s="5"/>
      <c r="AN31" s="5"/>
      <c r="AO31" s="44"/>
      <c r="AQ31" s="29"/>
    </row>
    <row r="32" spans="1:55" ht="15.6" x14ac:dyDescent="0.3">
      <c r="A32" s="1">
        <v>41821</v>
      </c>
      <c r="B32" s="4" t="s">
        <v>0</v>
      </c>
      <c r="C32" s="1">
        <v>42186</v>
      </c>
      <c r="D32" s="20" t="s">
        <v>1</v>
      </c>
      <c r="E32" s="20"/>
      <c r="F32" s="20"/>
      <c r="G32" s="20"/>
      <c r="H32" s="20" t="s">
        <v>37</v>
      </c>
      <c r="I32" s="20"/>
      <c r="Y32" s="158" t="s">
        <v>79</v>
      </c>
      <c r="Z32" s="158"/>
      <c r="AA32" s="158"/>
      <c r="AB32" s="158"/>
      <c r="AC32" s="158"/>
      <c r="AD32" s="158"/>
      <c r="AM32" s="157" t="s">
        <v>80</v>
      </c>
      <c r="AN32" s="157"/>
      <c r="AO32" s="157"/>
      <c r="AP32" s="157"/>
      <c r="AQ32" s="157"/>
      <c r="AR32" s="157"/>
      <c r="AS32" s="157"/>
      <c r="AT32" s="157"/>
      <c r="AU32" s="157"/>
      <c r="AV32" s="157"/>
      <c r="AW32" s="157"/>
    </row>
    <row r="33" spans="1:55" ht="28.8" x14ac:dyDescent="0.3">
      <c r="A33" s="116" t="s">
        <v>2</v>
      </c>
      <c r="B33" s="116" t="s">
        <v>11</v>
      </c>
      <c r="C33" s="116" t="s">
        <v>12</v>
      </c>
      <c r="D33" s="116" t="s">
        <v>32</v>
      </c>
      <c r="E33" s="116" t="s">
        <v>33</v>
      </c>
      <c r="F33" s="116" t="s">
        <v>34</v>
      </c>
      <c r="G33" s="116" t="s">
        <v>35</v>
      </c>
      <c r="H33" s="116" t="s">
        <v>46</v>
      </c>
      <c r="I33" s="116" t="s">
        <v>36</v>
      </c>
      <c r="K33" s="80" t="s">
        <v>38</v>
      </c>
      <c r="L33" s="81">
        <f t="array" ref="L33">SUMPRODUCT(C34:C41,LN(E34:E41))+SUMPRODUCT(B34:B41-C34:C41,LN(1-E34:E41))</f>
        <v>-111.28552269392601</v>
      </c>
      <c r="N33" s="28"/>
      <c r="O33" s="87" t="s">
        <v>42</v>
      </c>
      <c r="P33" s="87" t="s">
        <v>43</v>
      </c>
      <c r="Y33" s="72" t="s">
        <v>2</v>
      </c>
      <c r="Z33" s="73" t="str">
        <f t="shared" ref="Z33:Z41" si="24">D33</f>
        <v>DR</v>
      </c>
      <c r="AA33" s="73" t="s">
        <v>47</v>
      </c>
      <c r="AB33" s="73" t="s">
        <v>48</v>
      </c>
      <c r="AC33" s="73" t="s">
        <v>49</v>
      </c>
      <c r="AD33" s="73" t="s">
        <v>50</v>
      </c>
      <c r="AM33" s="73" t="s">
        <v>66</v>
      </c>
      <c r="AN33" s="73" t="s">
        <v>67</v>
      </c>
      <c r="AO33" s="72" t="s">
        <v>68</v>
      </c>
      <c r="AP33" s="72" t="s">
        <v>69</v>
      </c>
      <c r="AQ33" s="72" t="s">
        <v>70</v>
      </c>
      <c r="AR33" s="72" t="s">
        <v>71</v>
      </c>
      <c r="AS33" s="72" t="s">
        <v>72</v>
      </c>
      <c r="AT33" s="72" t="s">
        <v>73</v>
      </c>
      <c r="AU33" s="72" t="s">
        <v>74</v>
      </c>
      <c r="AV33" s="72" t="s">
        <v>75</v>
      </c>
      <c r="AW33" s="72" t="s">
        <v>76</v>
      </c>
      <c r="AX33" s="5"/>
      <c r="AY33" s="37"/>
      <c r="AZ33" s="38"/>
      <c r="BA33" s="39"/>
      <c r="BB33" s="40"/>
      <c r="BC33" s="41"/>
    </row>
    <row r="34" spans="1:55" x14ac:dyDescent="0.3">
      <c r="A34" s="84" t="s">
        <v>3</v>
      </c>
      <c r="B34" s="28">
        <v>72</v>
      </c>
      <c r="C34" s="28">
        <v>0</v>
      </c>
      <c r="D34" s="85">
        <f>C34/B34</f>
        <v>0</v>
      </c>
      <c r="E34" s="85">
        <v>9.9999999999997294E-5</v>
      </c>
      <c r="F34" s="85">
        <v>1E-4</v>
      </c>
      <c r="G34" s="28">
        <v>1</v>
      </c>
      <c r="H34" s="86">
        <f t="shared" ref="H34:H41" si="25">EXP($O$34+G34*$P$34)</f>
        <v>2.2795317272248155E-3</v>
      </c>
      <c r="I34" s="86">
        <f t="shared" ref="I34:I41" si="26">1/(1+EXP($O$35+$P$35*G34))</f>
        <v>1.7773468670599195E-3</v>
      </c>
      <c r="K34" s="80" t="s">
        <v>39</v>
      </c>
      <c r="L34" s="30">
        <f t="array" ref="L34">SUMPRODUCT(C34:C41,LN(F34:F41))+SUMPRODUCT(B34:B41-C34:C41,LN(1-F34:F41))</f>
        <v>-112.09780946481521</v>
      </c>
      <c r="N34" s="87" t="s">
        <v>44</v>
      </c>
      <c r="O34" s="30">
        <v>-6.7971589565433534</v>
      </c>
      <c r="P34" s="30">
        <v>0.71337371663749782</v>
      </c>
      <c r="Y34" s="28" t="s">
        <v>3</v>
      </c>
      <c r="Z34" s="23">
        <f t="shared" si="24"/>
        <v>0</v>
      </c>
      <c r="AA34" s="2">
        <v>1.96</v>
      </c>
      <c r="AB34" s="2">
        <f t="shared" ref="AB34:AB41" si="27">(Z34*(1-Z34)/B34)^(1/2)</f>
        <v>0</v>
      </c>
      <c r="AC34" s="8">
        <f>Z34+AA34*AB34</f>
        <v>0</v>
      </c>
      <c r="AD34" s="8">
        <f>IF(Z34-AA34*AB34&gt;0,Z34-AA34*AB34,0)</f>
        <v>0</v>
      </c>
      <c r="AM34" s="78" t="str">
        <f>A36</f>
        <v>I3</v>
      </c>
      <c r="AN34" s="79" t="str">
        <f>A37</f>
        <v>I4</v>
      </c>
      <c r="AO34" s="25">
        <f>(C36+C37)/(B36+B37)</f>
        <v>7.6628352490421452E-3</v>
      </c>
      <c r="AP34" s="33">
        <f>1-AO34</f>
        <v>0.9923371647509579</v>
      </c>
      <c r="AQ34" s="48">
        <f>SQRT(AO34*AP34*(((1/C36)+(1/C37))))</f>
        <v>0.1233216623711194</v>
      </c>
      <c r="AR34" s="2">
        <f>(D36-D37)/AQ34</f>
        <v>-3.3354170950881199E-3</v>
      </c>
      <c r="AS34" s="2">
        <f>_xlfn.NORM.S.INV(0.025)</f>
        <v>-1.9599639845400538</v>
      </c>
      <c r="AT34" s="2">
        <f>_xlfn.NORM.S.INV(0.975)</f>
        <v>1.9599639845400536</v>
      </c>
      <c r="AU34" s="49" t="str">
        <f>IF(AR34&lt;AS34,"Yes","No")</f>
        <v>No</v>
      </c>
      <c r="AV34" s="33" t="str">
        <f>IF(AR34&gt;AT34,"Yes","No")</f>
        <v>No</v>
      </c>
      <c r="AW34" s="36" t="s">
        <v>77</v>
      </c>
      <c r="AX34" s="5"/>
      <c r="AY34" s="5"/>
      <c r="AZ34" s="45"/>
      <c r="BA34" s="46"/>
      <c r="BB34" s="47"/>
      <c r="BC34" s="44"/>
    </row>
    <row r="35" spans="1:55" x14ac:dyDescent="0.3">
      <c r="A35" s="84" t="s">
        <v>4</v>
      </c>
      <c r="B35" s="28">
        <v>107</v>
      </c>
      <c r="C35" s="28">
        <v>1</v>
      </c>
      <c r="D35" s="85">
        <f t="shared" ref="D35:D41" si="28">C35/B35</f>
        <v>9.3457943925233638E-3</v>
      </c>
      <c r="E35" s="85">
        <v>9.3457943925233638E-3</v>
      </c>
      <c r="F35" s="85">
        <v>8.1525168984908671E-3</v>
      </c>
      <c r="G35" s="28">
        <v>2</v>
      </c>
      <c r="H35" s="86">
        <f t="shared" si="25"/>
        <v>4.6522164209928741E-3</v>
      </c>
      <c r="I35" s="86">
        <f t="shared" si="26"/>
        <v>3.9383186706392556E-3</v>
      </c>
      <c r="K35" s="80" t="s">
        <v>40</v>
      </c>
      <c r="L35" s="30">
        <f t="array" ref="L35">SUMPRODUCT(C34:C41,LN(H34:H41))+SUMPRODUCT(B34:B41-C34:C41,LN(1-H34:H41))</f>
        <v>-115.38181073952016</v>
      </c>
      <c r="N35" s="87" t="s">
        <v>45</v>
      </c>
      <c r="O35" s="30">
        <v>7.1286539592121319</v>
      </c>
      <c r="P35" s="30">
        <v>-0.7977993366962417</v>
      </c>
      <c r="Y35" s="28" t="s">
        <v>4</v>
      </c>
      <c r="Z35" s="23">
        <f t="shared" si="24"/>
        <v>9.3457943925233638E-3</v>
      </c>
      <c r="AA35" s="2">
        <v>1.96</v>
      </c>
      <c r="AB35" s="2">
        <f t="shared" si="27"/>
        <v>9.3020199392621333E-3</v>
      </c>
      <c r="AC35" s="8">
        <f t="shared" ref="AC35:AC41" si="29">Z35+AA35*AB35</f>
        <v>2.7577753473477143E-2</v>
      </c>
      <c r="AD35" s="8">
        <f t="shared" ref="AD35:AD41" si="30">IF(Z35-AA35*AB35&gt;0,Z35-AA35*AB35,0)</f>
        <v>0</v>
      </c>
      <c r="AM35" s="72" t="str">
        <f>A37</f>
        <v>I4</v>
      </c>
      <c r="AN35" s="79" t="str">
        <f>A38</f>
        <v>I5</v>
      </c>
      <c r="AO35" s="25">
        <f>(C37+C38)/(B37+B38)</f>
        <v>3.9408866995073892E-2</v>
      </c>
      <c r="AP35" s="33">
        <f>1-AO35</f>
        <v>0.96059113300492616</v>
      </c>
      <c r="AQ35" s="48">
        <f>SQRT(AO35*AP35*(((1/C37)+(1/C38))))</f>
        <v>0.20799947306866901</v>
      </c>
      <c r="AR35" s="2">
        <f>(D37-D38)/AQ35</f>
        <v>-0.40495894613182559</v>
      </c>
      <c r="AS35" s="2">
        <f>_xlfn.NORM.S.INV(0.025)</f>
        <v>-1.9599639845400538</v>
      </c>
      <c r="AT35" s="2">
        <f>_xlfn.NORM.S.INV(0.975)</f>
        <v>1.9599639845400536</v>
      </c>
      <c r="AU35" s="49" t="str">
        <f>IF(AR35&lt;AS35,"Yes","No")</f>
        <v>No</v>
      </c>
      <c r="AV35" s="33" t="str">
        <f>IF(AR35&gt;AT35,"Yes","No")</f>
        <v>No</v>
      </c>
      <c r="AW35" s="36" t="s">
        <v>77</v>
      </c>
      <c r="AX35" s="5"/>
      <c r="AY35" s="5"/>
      <c r="AZ35" s="45"/>
      <c r="BA35" s="46"/>
      <c r="BB35" s="47"/>
      <c r="BC35" s="44"/>
    </row>
    <row r="36" spans="1:55" x14ac:dyDescent="0.3">
      <c r="A36" s="84" t="s">
        <v>5</v>
      </c>
      <c r="B36" s="28">
        <v>134</v>
      </c>
      <c r="C36" s="28">
        <v>1</v>
      </c>
      <c r="D36" s="85">
        <f t="shared" si="28"/>
        <v>7.462686567164179E-3</v>
      </c>
      <c r="E36" s="85">
        <v>7.462686567164179E-3</v>
      </c>
      <c r="F36" s="85">
        <v>8.1525167169806956E-3</v>
      </c>
      <c r="G36" s="28">
        <v>3</v>
      </c>
      <c r="H36" s="86">
        <f t="shared" si="25"/>
        <v>9.4945454670660994E-3</v>
      </c>
      <c r="I36" s="86">
        <f t="shared" si="26"/>
        <v>8.703780316430201E-3</v>
      </c>
      <c r="K36" s="80" t="s">
        <v>41</v>
      </c>
      <c r="L36" s="30">
        <f t="array" ref="L36">SUMPRODUCT(C34:C41,LN(I34:I41))+SUMPRODUCT(B34:B41-C34:C41,LN(1-I34:I41))</f>
        <v>-115.68532837650511</v>
      </c>
      <c r="Y36" s="28" t="s">
        <v>5</v>
      </c>
      <c r="Z36" s="23">
        <f t="shared" si="24"/>
        <v>7.462686567164179E-3</v>
      </c>
      <c r="AA36" s="2">
        <v>1.96</v>
      </c>
      <c r="AB36" s="2">
        <f t="shared" si="27"/>
        <v>7.4347885758035415E-3</v>
      </c>
      <c r="AC36" s="8">
        <f t="shared" si="29"/>
        <v>2.2034872175739122E-2</v>
      </c>
      <c r="AD36" s="8">
        <f t="shared" si="30"/>
        <v>0</v>
      </c>
      <c r="AM36" s="72" t="str">
        <f>A38</f>
        <v>I5</v>
      </c>
      <c r="AN36" s="79" t="str">
        <f>A39</f>
        <v>I6</v>
      </c>
      <c r="AO36" s="25">
        <f>(C38+C39)/(B38+B39)</f>
        <v>6.9230769230769235E-2</v>
      </c>
      <c r="AP36" s="33">
        <f t="shared" ref="AP36:AP41" si="31">1-AO36</f>
        <v>0.93076923076923079</v>
      </c>
      <c r="AQ36" s="48">
        <f>SQRT(AO36*AP36*(((1/C38)+(1/C39))))</f>
        <v>0.20352971499484626</v>
      </c>
      <c r="AR36" s="2">
        <f>(D38-D39)/AQ36</f>
        <v>0.27056602581226097</v>
      </c>
      <c r="AS36" s="2">
        <f t="shared" ref="AS36:AS41" si="32">_xlfn.NORM.S.INV(0.025)</f>
        <v>-1.9599639845400538</v>
      </c>
      <c r="AT36" s="2">
        <f t="shared" ref="AT36:AT41" si="33">_xlfn.NORM.S.INV(0.975)</f>
        <v>1.9599639845400536</v>
      </c>
      <c r="AU36" s="49" t="str">
        <f t="shared" ref="AU36:AU41" si="34">IF(AR36&lt;AS36,"Yes","No")</f>
        <v>No</v>
      </c>
      <c r="AV36" s="33" t="str">
        <f t="shared" ref="AV36:AV41" si="35">IF(AR36&gt;AT36,"Yes","No")</f>
        <v>No</v>
      </c>
      <c r="AW36" s="36" t="s">
        <v>77</v>
      </c>
      <c r="AX36" s="5"/>
      <c r="AY36" s="5"/>
      <c r="AZ36" s="45"/>
      <c r="BA36" s="46"/>
      <c r="BB36" s="47"/>
      <c r="BC36" s="44"/>
    </row>
    <row r="37" spans="1:55" x14ac:dyDescent="0.3">
      <c r="A37" s="84" t="s">
        <v>6</v>
      </c>
      <c r="B37" s="28">
        <v>127</v>
      </c>
      <c r="C37" s="28">
        <v>1</v>
      </c>
      <c r="D37" s="85">
        <f t="shared" si="28"/>
        <v>7.874015748031496E-3</v>
      </c>
      <c r="E37" s="85">
        <v>7.874015748031496E-3</v>
      </c>
      <c r="F37" s="85">
        <v>8.1525167170112232E-3</v>
      </c>
      <c r="G37" s="28">
        <v>4</v>
      </c>
      <c r="H37" s="86">
        <f t="shared" si="25"/>
        <v>1.9377085128586172E-2</v>
      </c>
      <c r="I37" s="86">
        <f t="shared" si="26"/>
        <v>1.9124850645323179E-2</v>
      </c>
      <c r="Y37" s="28" t="s">
        <v>6</v>
      </c>
      <c r="Z37" s="23">
        <f t="shared" si="24"/>
        <v>7.874015748031496E-3</v>
      </c>
      <c r="AA37" s="2">
        <v>1.96</v>
      </c>
      <c r="AB37" s="2">
        <f t="shared" si="27"/>
        <v>7.8429544208474238E-3</v>
      </c>
      <c r="AC37" s="8">
        <f t="shared" si="29"/>
        <v>2.3246206412892448E-2</v>
      </c>
      <c r="AD37" s="8">
        <f t="shared" si="30"/>
        <v>0</v>
      </c>
      <c r="AM37" s="72" t="str">
        <f>A39</f>
        <v>I6</v>
      </c>
      <c r="AN37" s="79" t="str">
        <f>A40</f>
        <v>I7</v>
      </c>
      <c r="AO37" s="25">
        <f>(C39+C40)/(B39+B40)</f>
        <v>0.08</v>
      </c>
      <c r="AP37" s="33">
        <f t="shared" si="31"/>
        <v>0.92</v>
      </c>
      <c r="AQ37" s="48">
        <f>SQRT(AO37*AP37*(((1/C39)+(1/C40))))</f>
        <v>0.2215099696778153</v>
      </c>
      <c r="AR37" s="2">
        <f>(D39-D40)/AQ37</f>
        <v>-0.42164127288494047</v>
      </c>
      <c r="AS37" s="2">
        <f t="shared" si="32"/>
        <v>-1.9599639845400538</v>
      </c>
      <c r="AT37" s="2">
        <f t="shared" si="33"/>
        <v>1.9599639845400536</v>
      </c>
      <c r="AU37" s="49" t="str">
        <f t="shared" si="34"/>
        <v>No</v>
      </c>
      <c r="AV37" s="33" t="str">
        <f t="shared" si="35"/>
        <v>No</v>
      </c>
      <c r="AW37" s="36" t="s">
        <v>77</v>
      </c>
      <c r="AX37" s="5"/>
      <c r="AY37" s="5"/>
      <c r="AZ37" s="45"/>
      <c r="BA37" s="46"/>
      <c r="BB37" s="47"/>
      <c r="BC37" s="44"/>
    </row>
    <row r="38" spans="1:55" x14ac:dyDescent="0.3">
      <c r="A38" s="84" t="s">
        <v>7</v>
      </c>
      <c r="B38" s="28">
        <v>76</v>
      </c>
      <c r="C38" s="28">
        <v>7</v>
      </c>
      <c r="D38" s="85">
        <f t="shared" si="28"/>
        <v>9.2105263157894732E-2</v>
      </c>
      <c r="E38" s="85">
        <v>9.2105263157894732E-2</v>
      </c>
      <c r="F38" s="85">
        <v>6.923252556654412E-2</v>
      </c>
      <c r="G38" s="28">
        <v>5</v>
      </c>
      <c r="H38" s="86">
        <f t="shared" si="25"/>
        <v>3.9546014012243121E-2</v>
      </c>
      <c r="I38" s="86">
        <f t="shared" si="26"/>
        <v>4.1500750195684021E-2</v>
      </c>
      <c r="Y38" s="28" t="s">
        <v>7</v>
      </c>
      <c r="Z38" s="23">
        <f t="shared" si="24"/>
        <v>9.2105263157894732E-2</v>
      </c>
      <c r="AA38" s="2">
        <v>1.96</v>
      </c>
      <c r="AB38" s="2">
        <f t="shared" si="27"/>
        <v>3.3170588521291143E-2</v>
      </c>
      <c r="AC38" s="8">
        <f t="shared" si="29"/>
        <v>0.15711961665962537</v>
      </c>
      <c r="AD38" s="8">
        <f t="shared" si="30"/>
        <v>2.7090909656164092E-2</v>
      </c>
      <c r="AM38" s="72" t="str">
        <f>A40</f>
        <v>I7</v>
      </c>
      <c r="AN38" s="79" t="str">
        <f>A41</f>
        <v>I8</v>
      </c>
      <c r="AO38" s="25">
        <f>(C40+C41)/(B40+B41)</f>
        <v>0.26315789473684209</v>
      </c>
      <c r="AP38" s="33">
        <f t="shared" si="31"/>
        <v>0.73684210526315796</v>
      </c>
      <c r="AQ38" s="48">
        <f>SQRT(AO38*AP38*(((1/C40)+(1/C41))))</f>
        <v>0.20099016205946665</v>
      </c>
      <c r="AR38" s="2">
        <f>(D40-D41)/AQ38</f>
        <v>-1.1070511689823901</v>
      </c>
      <c r="AS38" s="2">
        <f t="shared" si="32"/>
        <v>-1.9599639845400538</v>
      </c>
      <c r="AT38" s="2">
        <f t="shared" si="33"/>
        <v>1.9599639845400536</v>
      </c>
      <c r="AU38" s="49" t="str">
        <f t="shared" si="34"/>
        <v>No</v>
      </c>
      <c r="AV38" s="33" t="str">
        <f t="shared" si="35"/>
        <v>No</v>
      </c>
      <c r="AW38" s="36" t="s">
        <v>77</v>
      </c>
      <c r="AX38" s="5"/>
      <c r="AY38" s="5"/>
      <c r="AZ38" s="45"/>
      <c r="BA38" s="46"/>
      <c r="BB38" s="47"/>
      <c r="BC38" s="44"/>
    </row>
    <row r="39" spans="1:55" x14ac:dyDescent="0.3">
      <c r="A39" s="84" t="s">
        <v>8</v>
      </c>
      <c r="B39" s="28">
        <v>54</v>
      </c>
      <c r="C39" s="28">
        <v>2</v>
      </c>
      <c r="D39" s="85">
        <f t="shared" si="28"/>
        <v>3.7037037037037035E-2</v>
      </c>
      <c r="E39" s="85">
        <v>3.7037037037037035E-2</v>
      </c>
      <c r="F39" s="85">
        <v>6.9232526807835051E-2</v>
      </c>
      <c r="G39" s="28">
        <v>6</v>
      </c>
      <c r="H39" s="86">
        <f t="shared" si="25"/>
        <v>8.0708074195813689E-2</v>
      </c>
      <c r="I39" s="86">
        <f t="shared" si="26"/>
        <v>8.7715126420627162E-2</v>
      </c>
      <c r="Y39" s="28" t="s">
        <v>8</v>
      </c>
      <c r="Z39" s="23">
        <f t="shared" si="24"/>
        <v>3.7037037037037035E-2</v>
      </c>
      <c r="AA39" s="2">
        <v>1.96</v>
      </c>
      <c r="AB39" s="2">
        <f t="shared" si="27"/>
        <v>2.5699580240322626E-2</v>
      </c>
      <c r="AC39" s="8">
        <f t="shared" si="29"/>
        <v>8.7408214308069387E-2</v>
      </c>
      <c r="AD39" s="8">
        <f t="shared" si="30"/>
        <v>0</v>
      </c>
      <c r="AM39" s="72" t="str">
        <f>AM34</f>
        <v>I3</v>
      </c>
      <c r="AN39" s="79" t="str">
        <f>AN36</f>
        <v>I6</v>
      </c>
      <c r="AO39" s="25">
        <f>(C36+C39)/(B36+B39)</f>
        <v>1.5957446808510637E-2</v>
      </c>
      <c r="AP39" s="33">
        <f t="shared" si="31"/>
        <v>0.98404255319148937</v>
      </c>
      <c r="AQ39" s="48">
        <f>SQRT(AO39*AP39*(((1/C36)+(1/C39))))</f>
        <v>0.15347380900269689</v>
      </c>
      <c r="AR39" s="2">
        <f>(D36-D39)/AQ39</f>
        <v>-0.19269965775954101</v>
      </c>
      <c r="AS39" s="2">
        <f t="shared" si="32"/>
        <v>-1.9599639845400538</v>
      </c>
      <c r="AT39" s="2">
        <f t="shared" si="33"/>
        <v>1.9599639845400536</v>
      </c>
      <c r="AU39" s="49" t="str">
        <f t="shared" si="34"/>
        <v>No</v>
      </c>
      <c r="AV39" s="33" t="str">
        <f t="shared" si="35"/>
        <v>No</v>
      </c>
      <c r="AW39" s="36" t="s">
        <v>77</v>
      </c>
      <c r="AX39" s="5"/>
      <c r="AY39" s="5"/>
      <c r="AZ39" s="45"/>
      <c r="BA39" s="46"/>
      <c r="BB39" s="47"/>
      <c r="BC39" s="44"/>
    </row>
    <row r="40" spans="1:55" x14ac:dyDescent="0.3">
      <c r="A40" s="84" t="s">
        <v>9</v>
      </c>
      <c r="B40" s="28">
        <v>46</v>
      </c>
      <c r="C40" s="28">
        <v>6</v>
      </c>
      <c r="D40" s="85">
        <f t="shared" si="28"/>
        <v>0.13043478260869565</v>
      </c>
      <c r="E40" s="85">
        <v>0.13043478260869565</v>
      </c>
      <c r="F40" s="85">
        <v>0.13043255481950117</v>
      </c>
      <c r="G40" s="28">
        <v>7</v>
      </c>
      <c r="H40" s="86">
        <f t="shared" si="25"/>
        <v>0.16471428039195921</v>
      </c>
      <c r="I40" s="86">
        <f t="shared" si="26"/>
        <v>0.17594604779220183</v>
      </c>
      <c r="Y40" s="28" t="s">
        <v>9</v>
      </c>
      <c r="Z40" s="23">
        <f t="shared" si="24"/>
        <v>0.13043478260869565</v>
      </c>
      <c r="AA40" s="2">
        <v>1.96</v>
      </c>
      <c r="AB40" s="2">
        <f t="shared" si="27"/>
        <v>4.9655673106100931E-2</v>
      </c>
      <c r="AC40" s="8">
        <f t="shared" si="29"/>
        <v>0.22775990189665346</v>
      </c>
      <c r="AD40" s="8">
        <f t="shared" si="30"/>
        <v>3.3109663320737823E-2</v>
      </c>
      <c r="AM40" s="72" t="str">
        <f>A35</f>
        <v>I2</v>
      </c>
      <c r="AN40" s="79" t="str">
        <f>A36</f>
        <v>I3</v>
      </c>
      <c r="AO40" s="25">
        <f>(C35+C36)/(B35+B36)</f>
        <v>8.2987551867219917E-3</v>
      </c>
      <c r="AP40" s="33">
        <f t="shared" si="31"/>
        <v>0.99170124481327804</v>
      </c>
      <c r="AQ40" s="48">
        <f>SQRT(AO40*AP40*(((1/C35)+(1/C36))))</f>
        <v>0.12829564177377847</v>
      </c>
      <c r="AR40" s="2">
        <f>(D37-D41)/AQ40</f>
        <v>-2.689624962717033</v>
      </c>
      <c r="AS40" s="2">
        <f t="shared" si="32"/>
        <v>-1.9599639845400538</v>
      </c>
      <c r="AT40" s="2">
        <f t="shared" si="33"/>
        <v>1.9599639845400536</v>
      </c>
      <c r="AU40" s="49" t="str">
        <f t="shared" si="34"/>
        <v>Yes</v>
      </c>
      <c r="AV40" s="33" t="str">
        <f t="shared" si="35"/>
        <v>No</v>
      </c>
      <c r="AW40" s="50" t="s">
        <v>78</v>
      </c>
      <c r="AX40" s="5"/>
      <c r="AY40" s="5"/>
      <c r="AZ40" s="45"/>
      <c r="BA40" s="46"/>
      <c r="BB40" s="47"/>
      <c r="BC40" s="44"/>
    </row>
    <row r="41" spans="1:55" x14ac:dyDescent="0.3">
      <c r="A41" s="84" t="s">
        <v>10</v>
      </c>
      <c r="B41" s="28">
        <v>68</v>
      </c>
      <c r="C41" s="28">
        <v>24</v>
      </c>
      <c r="D41" s="85">
        <f t="shared" si="28"/>
        <v>0.35294117647058826</v>
      </c>
      <c r="E41" s="85">
        <v>0.35294117647058826</v>
      </c>
      <c r="F41" s="85">
        <v>0.35293338640034094</v>
      </c>
      <c r="G41" s="28">
        <v>8</v>
      </c>
      <c r="H41" s="86">
        <f t="shared" si="25"/>
        <v>0.33615960280772289</v>
      </c>
      <c r="I41" s="86">
        <f t="shared" si="26"/>
        <v>0.32163693384918535</v>
      </c>
      <c r="Y41" s="28" t="s">
        <v>10</v>
      </c>
      <c r="Z41" s="23">
        <f t="shared" si="24"/>
        <v>0.35294117647058826</v>
      </c>
      <c r="AA41" s="2">
        <v>1.96</v>
      </c>
      <c r="AB41" s="2">
        <f t="shared" si="27"/>
        <v>5.795202153786929E-2</v>
      </c>
      <c r="AC41" s="8">
        <f t="shared" si="29"/>
        <v>0.46652713868481205</v>
      </c>
      <c r="AD41" s="8">
        <f t="shared" si="30"/>
        <v>0.23935521425636447</v>
      </c>
      <c r="AM41" s="72" t="str">
        <f>AM36</f>
        <v>I5</v>
      </c>
      <c r="AN41" s="79" t="str">
        <f>AN37</f>
        <v>I7</v>
      </c>
      <c r="AO41" s="25">
        <f>(C38+C40)/(B38+B40)</f>
        <v>0.10655737704918032</v>
      </c>
      <c r="AP41" s="33">
        <f t="shared" si="31"/>
        <v>0.89344262295081966</v>
      </c>
      <c r="AQ41" s="48">
        <f>SQRT(AO41*AP41*(((1/C38)+(1/C40))))</f>
        <v>0.17166119259366475</v>
      </c>
      <c r="AR41" s="2">
        <f>(D38-D41)/AQ41</f>
        <v>-1.519480957644936</v>
      </c>
      <c r="AS41" s="2">
        <f t="shared" si="32"/>
        <v>-1.9599639845400538</v>
      </c>
      <c r="AT41" s="2">
        <f t="shared" si="33"/>
        <v>1.9599639845400536</v>
      </c>
      <c r="AU41" s="49" t="str">
        <f t="shared" si="34"/>
        <v>No</v>
      </c>
      <c r="AV41" s="33" t="str">
        <f t="shared" si="35"/>
        <v>No</v>
      </c>
      <c r="AW41" s="36" t="s">
        <v>77</v>
      </c>
      <c r="AX41" s="5"/>
      <c r="AY41" s="5"/>
      <c r="AZ41" s="45"/>
      <c r="BA41" s="46"/>
      <c r="BB41" s="47"/>
      <c r="BC41" s="44"/>
    </row>
    <row r="42" spans="1:55" x14ac:dyDescent="0.3">
      <c r="A42" s="4" t="s">
        <v>18</v>
      </c>
      <c r="B42" s="4">
        <f>SUM(B34:B41)</f>
        <v>684</v>
      </c>
      <c r="C42" s="20">
        <f>SUM(C34:C41)</f>
        <v>42</v>
      </c>
    </row>
    <row r="43" spans="1:55" x14ac:dyDescent="0.3">
      <c r="A43" s="4"/>
      <c r="B43" s="4"/>
      <c r="C43" s="11"/>
      <c r="AM43" s="156" t="s">
        <v>51</v>
      </c>
      <c r="AN43" s="156"/>
      <c r="AO43" s="156"/>
    </row>
    <row r="44" spans="1:55" x14ac:dyDescent="0.3">
      <c r="B44" s="4"/>
      <c r="AM44" s="72" t="s">
        <v>52</v>
      </c>
      <c r="AN44" s="72" t="str">
        <f>AN29</f>
        <v>Critical value</v>
      </c>
      <c r="AO44" s="72" t="s">
        <v>53</v>
      </c>
    </row>
    <row r="45" spans="1:55" ht="14.55" customHeight="1" x14ac:dyDescent="0.3">
      <c r="B45" s="4"/>
      <c r="AM45" s="2">
        <f>-2*(L34-L33)</f>
        <v>1.6245735417784033</v>
      </c>
      <c r="AN45" s="2">
        <f>AN15</f>
        <v>7.8147279032511774</v>
      </c>
      <c r="AO45" s="26" t="str">
        <f>IF(ABS(AM45)&gt;AN45,"Yes","No")</f>
        <v>No</v>
      </c>
    </row>
    <row r="46" spans="1:55" s="20" customFormat="1" ht="14.55" customHeight="1" x14ac:dyDescent="0.3">
      <c r="B46" s="4"/>
      <c r="Y46" s="27"/>
      <c r="AM46" s="5"/>
      <c r="AN46" s="5"/>
      <c r="AO46" s="44"/>
      <c r="AQ46" s="29"/>
    </row>
    <row r="47" spans="1:55" ht="15.6" x14ac:dyDescent="0.3">
      <c r="A47" s="1">
        <v>42186</v>
      </c>
      <c r="B47" s="4" t="s">
        <v>0</v>
      </c>
      <c r="C47" s="1">
        <v>42552</v>
      </c>
      <c r="D47" s="20" t="s">
        <v>1</v>
      </c>
      <c r="E47" s="20"/>
      <c r="F47" s="20"/>
      <c r="G47" s="20"/>
      <c r="H47" s="20" t="s">
        <v>37</v>
      </c>
      <c r="I47" s="20"/>
      <c r="Y47" s="158" t="s">
        <v>79</v>
      </c>
      <c r="Z47" s="158"/>
      <c r="AA47" s="158"/>
      <c r="AB47" s="158"/>
      <c r="AC47" s="158"/>
      <c r="AD47" s="158"/>
      <c r="AM47" s="157" t="s">
        <v>80</v>
      </c>
      <c r="AN47" s="157"/>
      <c r="AO47" s="157"/>
      <c r="AP47" s="157"/>
      <c r="AQ47" s="157"/>
      <c r="AR47" s="157"/>
      <c r="AS47" s="157"/>
      <c r="AT47" s="157"/>
      <c r="AU47" s="157"/>
      <c r="AV47" s="157"/>
      <c r="AW47" s="157"/>
    </row>
    <row r="48" spans="1:55" ht="28.8" x14ac:dyDescent="0.3">
      <c r="A48" s="116" t="s">
        <v>2</v>
      </c>
      <c r="B48" s="116" t="s">
        <v>11</v>
      </c>
      <c r="C48" s="116" t="s">
        <v>12</v>
      </c>
      <c r="D48" s="116" t="s">
        <v>32</v>
      </c>
      <c r="E48" s="116" t="s">
        <v>33</v>
      </c>
      <c r="F48" s="116" t="s">
        <v>34</v>
      </c>
      <c r="G48" s="116" t="s">
        <v>35</v>
      </c>
      <c r="H48" s="116" t="s">
        <v>46</v>
      </c>
      <c r="I48" s="116" t="s">
        <v>36</v>
      </c>
      <c r="K48" s="80" t="s">
        <v>38</v>
      </c>
      <c r="L48" s="81">
        <f t="array" ref="L48">SUMPRODUCT(C49:C56,LN(E49:E56))+SUMPRODUCT(B49:B56-C49:C56,LN(1-E49:E56))</f>
        <v>-130.36337061380505</v>
      </c>
      <c r="N48" s="28"/>
      <c r="O48" s="87" t="s">
        <v>42</v>
      </c>
      <c r="P48" s="87" t="s">
        <v>43</v>
      </c>
      <c r="Y48" s="72" t="s">
        <v>2</v>
      </c>
      <c r="Z48" s="73" t="str">
        <f t="shared" ref="Z48:Z56" si="36">D48</f>
        <v>DR</v>
      </c>
      <c r="AA48" s="73" t="s">
        <v>47</v>
      </c>
      <c r="AB48" s="73" t="s">
        <v>48</v>
      </c>
      <c r="AC48" s="73" t="s">
        <v>49</v>
      </c>
      <c r="AD48" s="73" t="s">
        <v>50</v>
      </c>
      <c r="AM48" s="73" t="s">
        <v>66</v>
      </c>
      <c r="AN48" s="73" t="s">
        <v>67</v>
      </c>
      <c r="AO48" s="72" t="s">
        <v>68</v>
      </c>
      <c r="AP48" s="72" t="s">
        <v>69</v>
      </c>
      <c r="AQ48" s="72" t="s">
        <v>70</v>
      </c>
      <c r="AR48" s="72" t="s">
        <v>71</v>
      </c>
      <c r="AS48" s="72" t="s">
        <v>72</v>
      </c>
      <c r="AT48" s="72" t="s">
        <v>73</v>
      </c>
      <c r="AU48" s="72" t="s">
        <v>74</v>
      </c>
      <c r="AV48" s="72" t="s">
        <v>75</v>
      </c>
      <c r="AW48" s="72" t="s">
        <v>76</v>
      </c>
      <c r="AX48" s="5"/>
      <c r="AY48" s="37"/>
      <c r="AZ48" s="38"/>
      <c r="BA48" s="39"/>
      <c r="BB48" s="40"/>
      <c r="BC48" s="41"/>
    </row>
    <row r="49" spans="1:55" x14ac:dyDescent="0.3">
      <c r="A49" s="84" t="s">
        <v>3</v>
      </c>
      <c r="B49" s="28">
        <v>76</v>
      </c>
      <c r="C49" s="28">
        <v>1</v>
      </c>
      <c r="D49" s="85">
        <f>C49/B49</f>
        <v>1.3157894736842105E-2</v>
      </c>
      <c r="E49" s="85">
        <v>1.3157894736842105E-2</v>
      </c>
      <c r="F49" s="85">
        <v>1.0259321821002601E-2</v>
      </c>
      <c r="G49" s="28">
        <v>1</v>
      </c>
      <c r="H49" s="86">
        <f t="shared" ref="H49:H56" si="37">EXP($O$49+G49*$P$49)</f>
        <v>7.5970008268795705E-3</v>
      </c>
      <c r="I49" s="86">
        <f t="shared" ref="I49:I56" si="38">1/(1+EXP($O$50+$P$50*G49))</f>
        <v>6.5893557192820609E-3</v>
      </c>
      <c r="K49" s="80" t="s">
        <v>39</v>
      </c>
      <c r="L49" s="30">
        <f t="array" ref="L49">SUMPRODUCT(C49:C56,LN(F49:F56))+SUMPRODUCT(B49:B56-C49:C56,LN(1-F49:F56))</f>
        <v>-130.81998679452187</v>
      </c>
      <c r="N49" s="87" t="s">
        <v>44</v>
      </c>
      <c r="O49" s="30">
        <v>-5.4236719309480756</v>
      </c>
      <c r="P49" s="30">
        <v>0.54367019332992506</v>
      </c>
      <c r="Y49" s="28" t="s">
        <v>3</v>
      </c>
      <c r="Z49" s="23">
        <f t="shared" si="36"/>
        <v>1.3157894736842105E-2</v>
      </c>
      <c r="AA49" s="2">
        <v>1.96</v>
      </c>
      <c r="AB49" s="2">
        <f t="shared" ref="AB49:AB56" si="39">(Z49*(1-Z49)/B49)^(1/2)</f>
        <v>1.3071042997352405E-2</v>
      </c>
      <c r="AC49" s="8">
        <f>Z49+AA49*AB49</f>
        <v>3.877713901165282E-2</v>
      </c>
      <c r="AD49" s="8">
        <f t="shared" ref="AD49:AD55" si="40">IF(Z49-AA49*AB49&gt;0,Z49-AA49*AB49,0)</f>
        <v>0</v>
      </c>
      <c r="AM49" s="78" t="str">
        <f>A51</f>
        <v>I3</v>
      </c>
      <c r="AN49" s="79" t="str">
        <f>A52</f>
        <v>I4</v>
      </c>
      <c r="AO49" s="25">
        <f>(C51+C52)/(B51+B52)</f>
        <v>3.7037037037037035E-2</v>
      </c>
      <c r="AP49" s="33">
        <f>1-AO49</f>
        <v>0.96296296296296302</v>
      </c>
      <c r="AQ49" s="48">
        <f>SQRT(AO49*AP49*(((1/C51)+(1/C52))))</f>
        <v>0.1335389361282959</v>
      </c>
      <c r="AR49" s="2">
        <f>(D51-D52)/AQ49</f>
        <v>-0.17355996245404465</v>
      </c>
      <c r="AS49" s="2">
        <f>_xlfn.NORM.S.INV(0.025)</f>
        <v>-1.9599639845400538</v>
      </c>
      <c r="AT49" s="2">
        <f>_xlfn.NORM.S.INV(0.975)</f>
        <v>1.9599639845400536</v>
      </c>
      <c r="AU49" s="49" t="str">
        <f>IF(AR49&lt;AS49,"Yes","No")</f>
        <v>No</v>
      </c>
      <c r="AV49" s="33" t="str">
        <f>IF(AR49&gt;AT49,"Yes","No")</f>
        <v>No</v>
      </c>
      <c r="AW49" s="52" t="s">
        <v>77</v>
      </c>
      <c r="AX49" s="5"/>
      <c r="AY49" s="5"/>
      <c r="AZ49" s="45"/>
      <c r="BA49" s="46"/>
      <c r="BB49" s="47"/>
      <c r="BC49" s="44"/>
    </row>
    <row r="50" spans="1:55" x14ac:dyDescent="0.3">
      <c r="A50" s="84" t="s">
        <v>4</v>
      </c>
      <c r="B50" s="28">
        <v>119</v>
      </c>
      <c r="C50" s="28">
        <v>1</v>
      </c>
      <c r="D50" s="85">
        <f t="shared" ref="D50:D56" si="41">C50/B50</f>
        <v>8.4033613445378148E-3</v>
      </c>
      <c r="E50" s="85">
        <v>8.4033613445378148E-3</v>
      </c>
      <c r="F50" s="85">
        <v>1.0259321830935475E-2</v>
      </c>
      <c r="G50" s="28">
        <v>2</v>
      </c>
      <c r="H50" s="86">
        <f t="shared" si="37"/>
        <v>1.3084439957129297E-2</v>
      </c>
      <c r="I50" s="86">
        <f t="shared" si="38"/>
        <v>1.2065231399588946E-2</v>
      </c>
      <c r="K50" s="80" t="s">
        <v>40</v>
      </c>
      <c r="L50" s="30">
        <f t="array" ref="L50">SUMPRODUCT(C49:C56,LN(H49:H56))+SUMPRODUCT(B49:B56-C49:C56,LN(1-H49:H56))</f>
        <v>-132.75385679129076</v>
      </c>
      <c r="N50" s="87" t="s">
        <v>45</v>
      </c>
      <c r="O50" s="30">
        <v>5.6260882870235269</v>
      </c>
      <c r="P50" s="30">
        <v>-0.61039974672139519</v>
      </c>
      <c r="Y50" s="28" t="s">
        <v>4</v>
      </c>
      <c r="Z50" s="23">
        <f t="shared" si="36"/>
        <v>8.4033613445378148E-3</v>
      </c>
      <c r="AA50" s="2">
        <v>1.96</v>
      </c>
      <c r="AB50" s="2">
        <f t="shared" si="39"/>
        <v>8.3679786133030367E-3</v>
      </c>
      <c r="AC50" s="8">
        <f t="shared" ref="AC50:AC56" si="42">Z50+AA50*AB50</f>
        <v>2.4804599426611763E-2</v>
      </c>
      <c r="AD50" s="8">
        <f t="shared" si="40"/>
        <v>0</v>
      </c>
      <c r="AM50" s="72" t="str">
        <f>A52</f>
        <v>I4</v>
      </c>
      <c r="AN50" s="79" t="str">
        <f>A53</f>
        <v>I5</v>
      </c>
      <c r="AO50" s="25">
        <f>(C52+C53)/(B52+B53)</f>
        <v>5.9139784946236562E-2</v>
      </c>
      <c r="AP50" s="33">
        <f>1-AO50</f>
        <v>0.94086021505376349</v>
      </c>
      <c r="AQ50" s="48">
        <f>SQRT(AO50*AP50*(((1/C52)+(1/C53))))</f>
        <v>0.14283615072408945</v>
      </c>
      <c r="AR50" s="2">
        <f>(D52-D53)/AQ50</f>
        <v>-0.22583963760295228</v>
      </c>
      <c r="AS50" s="2">
        <f>_xlfn.NORM.S.INV(0.025)</f>
        <v>-1.9599639845400538</v>
      </c>
      <c r="AT50" s="2">
        <f>_xlfn.NORM.S.INV(0.975)</f>
        <v>1.9599639845400536</v>
      </c>
      <c r="AU50" s="49" t="str">
        <f>IF(AR50&lt;AS50,"Yes","No")</f>
        <v>No</v>
      </c>
      <c r="AV50" s="33" t="str">
        <f>IF(AR50&gt;AT50,"Yes","No")</f>
        <v>No</v>
      </c>
      <c r="AW50" s="36" t="s">
        <v>77</v>
      </c>
      <c r="AX50" s="5"/>
      <c r="AY50" s="5"/>
      <c r="AZ50" s="45"/>
      <c r="BA50" s="46"/>
      <c r="BB50" s="47"/>
      <c r="BC50" s="44"/>
    </row>
    <row r="51" spans="1:55" x14ac:dyDescent="0.3">
      <c r="A51" s="84" t="s">
        <v>5</v>
      </c>
      <c r="B51" s="28">
        <v>119</v>
      </c>
      <c r="C51" s="28">
        <v>3</v>
      </c>
      <c r="D51" s="85">
        <f t="shared" si="41"/>
        <v>2.5210084033613446E-2</v>
      </c>
      <c r="E51" s="85">
        <v>2.5210084033613446E-2</v>
      </c>
      <c r="F51" s="85">
        <v>2.5210058828307458E-2</v>
      </c>
      <c r="G51" s="28">
        <v>3</v>
      </c>
      <c r="H51" s="86">
        <f t="shared" si="37"/>
        <v>2.2535546973481417E-2</v>
      </c>
      <c r="I51" s="86">
        <f t="shared" si="38"/>
        <v>2.1990925731609118E-2</v>
      </c>
      <c r="K51" s="80" t="s">
        <v>41</v>
      </c>
      <c r="L51" s="30">
        <f t="array" ref="L51">SUMPRODUCT(C49:C56,LN(I49:I56))+SUMPRODUCT(B49:B56-C49:C56,LN(1-I49:I56))</f>
        <v>-133.21376504526162</v>
      </c>
      <c r="Y51" s="28" t="s">
        <v>5</v>
      </c>
      <c r="Z51" s="23">
        <f t="shared" si="36"/>
        <v>2.5210084033613446E-2</v>
      </c>
      <c r="AA51" s="2">
        <v>1.96</v>
      </c>
      <c r="AB51" s="2">
        <f t="shared" si="39"/>
        <v>1.4370410687695694E-2</v>
      </c>
      <c r="AC51" s="8">
        <f t="shared" si="42"/>
        <v>5.3376088981497011E-2</v>
      </c>
      <c r="AD51" s="8">
        <f t="shared" si="40"/>
        <v>0</v>
      </c>
      <c r="AM51" s="72" t="str">
        <f>A53</f>
        <v>I5</v>
      </c>
      <c r="AN51" s="79" t="str">
        <f>A54</f>
        <v>I6</v>
      </c>
      <c r="AO51" s="25">
        <f>(C53+C54)/(B53+B54)</f>
        <v>6.25E-2</v>
      </c>
      <c r="AP51" s="33">
        <f t="shared" ref="AP51:AP56" si="43">1-AO51</f>
        <v>0.9375</v>
      </c>
      <c r="AQ51" s="48">
        <f>SQRT(AO51*AP51*(((1/C53)+(1/C54))))</f>
        <v>0.20252314682524564</v>
      </c>
      <c r="AR51" s="2">
        <f>(D53-D54)/AQ51</f>
        <v>0.20069390549908211</v>
      </c>
      <c r="AS51" s="2">
        <f t="shared" ref="AS51:AS56" si="44">_xlfn.NORM.S.INV(0.025)</f>
        <v>-1.9599639845400538</v>
      </c>
      <c r="AT51" s="2">
        <f t="shared" ref="AT51:AT56" si="45">_xlfn.NORM.S.INV(0.975)</f>
        <v>1.9599639845400536</v>
      </c>
      <c r="AU51" s="49" t="str">
        <f t="shared" ref="AU51:AU56" si="46">IF(AR51&lt;AS51,"Yes","No")</f>
        <v>No</v>
      </c>
      <c r="AV51" s="33" t="str">
        <f t="shared" ref="AV51:AV56" si="47">IF(AR51&gt;AT51,"Yes","No")</f>
        <v>No</v>
      </c>
      <c r="AW51" s="36" t="s">
        <v>77</v>
      </c>
      <c r="AX51" s="5"/>
      <c r="AY51" s="5"/>
      <c r="AZ51" s="45"/>
      <c r="BA51" s="46"/>
      <c r="BB51" s="47"/>
      <c r="BC51" s="44"/>
    </row>
    <row r="52" spans="1:55" x14ac:dyDescent="0.3">
      <c r="A52" s="84" t="s">
        <v>6</v>
      </c>
      <c r="B52" s="28">
        <v>124</v>
      </c>
      <c r="C52" s="28">
        <v>6</v>
      </c>
      <c r="D52" s="85">
        <f t="shared" si="41"/>
        <v>4.8387096774193547E-2</v>
      </c>
      <c r="E52" s="85">
        <v>4.8387096774193547E-2</v>
      </c>
      <c r="F52" s="85">
        <v>4.8386220659499241E-2</v>
      </c>
      <c r="G52" s="28">
        <v>4</v>
      </c>
      <c r="H52" s="86">
        <f t="shared" si="37"/>
        <v>3.8813344633621516E-2</v>
      </c>
      <c r="I52" s="86">
        <f t="shared" si="38"/>
        <v>3.9753608208018189E-2</v>
      </c>
      <c r="Y52" s="28" t="s">
        <v>6</v>
      </c>
      <c r="Z52" s="23">
        <f t="shared" si="36"/>
        <v>4.8387096774193547E-2</v>
      </c>
      <c r="AA52" s="2">
        <v>1.96</v>
      </c>
      <c r="AB52" s="2">
        <f t="shared" si="39"/>
        <v>1.927010588884779E-2</v>
      </c>
      <c r="AC52" s="8">
        <f t="shared" si="42"/>
        <v>8.6156504316335217E-2</v>
      </c>
      <c r="AD52" s="8">
        <f>IF(Z52-AA52*AB52&gt;0,Z52-AA52*AB52,0)</f>
        <v>1.0617689232051877E-2</v>
      </c>
      <c r="AM52" s="72" t="str">
        <f>A54</f>
        <v>I6</v>
      </c>
      <c r="AN52" s="79" t="str">
        <f>A55</f>
        <v>I7</v>
      </c>
      <c r="AO52" s="25">
        <f>(C54+C55)/(B54+B55)</f>
        <v>0.10344827586206896</v>
      </c>
      <c r="AP52" s="33">
        <f t="shared" si="43"/>
        <v>0.89655172413793105</v>
      </c>
      <c r="AQ52" s="48">
        <f>SQRT(AO52*AP52*(((1/C54)+(1/C55))))</f>
        <v>0.24417800455948233</v>
      </c>
      <c r="AR52" s="2">
        <f>(D54-D55)/AQ52</f>
        <v>-0.61098537297959765</v>
      </c>
      <c r="AS52" s="2">
        <f t="shared" si="44"/>
        <v>-1.9599639845400538</v>
      </c>
      <c r="AT52" s="2">
        <f t="shared" si="45"/>
        <v>1.9599639845400536</v>
      </c>
      <c r="AU52" s="49" t="str">
        <f t="shared" si="46"/>
        <v>No</v>
      </c>
      <c r="AV52" s="33" t="str">
        <f t="shared" si="47"/>
        <v>No</v>
      </c>
      <c r="AW52" s="36" t="s">
        <v>77</v>
      </c>
      <c r="AX52" s="5"/>
      <c r="AY52" s="5"/>
      <c r="AZ52" s="45"/>
      <c r="BA52" s="46"/>
      <c r="BB52" s="47"/>
      <c r="BC52" s="44"/>
    </row>
    <row r="53" spans="1:55" x14ac:dyDescent="0.3">
      <c r="A53" s="84" t="s">
        <v>7</v>
      </c>
      <c r="B53" s="28">
        <v>62</v>
      </c>
      <c r="C53" s="28">
        <v>5</v>
      </c>
      <c r="D53" s="85">
        <f t="shared" si="41"/>
        <v>8.0645161290322578E-2</v>
      </c>
      <c r="E53" s="85">
        <v>8.0645161290322578E-2</v>
      </c>
      <c r="F53" s="85">
        <v>6.2500216886805182E-2</v>
      </c>
      <c r="G53" s="28">
        <v>5</v>
      </c>
      <c r="H53" s="86">
        <f t="shared" si="37"/>
        <v>6.6848864304070971E-2</v>
      </c>
      <c r="I53" s="86">
        <f t="shared" si="38"/>
        <v>7.0824703632975258E-2</v>
      </c>
      <c r="Y53" s="28" t="s">
        <v>7</v>
      </c>
      <c r="Z53" s="23">
        <f t="shared" si="36"/>
        <v>8.0645161290322578E-2</v>
      </c>
      <c r="AA53" s="2">
        <v>1.96</v>
      </c>
      <c r="AB53" s="2">
        <f t="shared" si="39"/>
        <v>3.458078882353248E-2</v>
      </c>
      <c r="AC53" s="8">
        <f t="shared" si="42"/>
        <v>0.14842350738444623</v>
      </c>
      <c r="AD53" s="8">
        <f t="shared" si="40"/>
        <v>1.2866815196198922E-2</v>
      </c>
      <c r="AM53" s="72" t="str">
        <f>A55</f>
        <v>I7</v>
      </c>
      <c r="AN53" s="79" t="str">
        <f>A56</f>
        <v>I8</v>
      </c>
      <c r="AO53" s="25">
        <f>(C55+C56)/(B55+B56)</f>
        <v>0.2978723404255319</v>
      </c>
      <c r="AP53" s="33">
        <f t="shared" si="43"/>
        <v>0.7021276595744681</v>
      </c>
      <c r="AQ53" s="48">
        <f>SQRT(AO53*AP53*(((1/C55)+(1/C56))))</f>
        <v>0.19959215999248633</v>
      </c>
      <c r="AR53" s="2">
        <f>(D55-D56)/AQ53</f>
        <v>-0.89799049947220833</v>
      </c>
      <c r="AS53" s="2">
        <f t="shared" si="44"/>
        <v>-1.9599639845400538</v>
      </c>
      <c r="AT53" s="2">
        <f t="shared" si="45"/>
        <v>1.9599639845400536</v>
      </c>
      <c r="AU53" s="49" t="str">
        <f t="shared" si="46"/>
        <v>No</v>
      </c>
      <c r="AV53" s="33" t="str">
        <f t="shared" si="47"/>
        <v>No</v>
      </c>
      <c r="AW53" s="36" t="s">
        <v>77</v>
      </c>
      <c r="AX53" s="5"/>
      <c r="AY53" s="5"/>
      <c r="AZ53" s="45"/>
      <c r="BA53" s="46"/>
      <c r="BB53" s="47"/>
      <c r="BC53" s="44"/>
    </row>
    <row r="54" spans="1:55" x14ac:dyDescent="0.3">
      <c r="A54" s="84" t="s">
        <v>8</v>
      </c>
      <c r="B54" s="28">
        <v>50</v>
      </c>
      <c r="C54" s="28">
        <v>2</v>
      </c>
      <c r="D54" s="85">
        <f t="shared" si="41"/>
        <v>0.04</v>
      </c>
      <c r="E54" s="85">
        <v>0.04</v>
      </c>
      <c r="F54" s="85">
        <v>6.2500216480462389E-2</v>
      </c>
      <c r="G54" s="28">
        <v>6</v>
      </c>
      <c r="H54" s="86">
        <f t="shared" si="37"/>
        <v>0.11513490272294348</v>
      </c>
      <c r="I54" s="86">
        <f t="shared" si="38"/>
        <v>0.12306828032562682</v>
      </c>
      <c r="Y54" s="28" t="s">
        <v>8</v>
      </c>
      <c r="Z54" s="23">
        <f t="shared" si="36"/>
        <v>0.04</v>
      </c>
      <c r="AA54" s="2">
        <v>1.96</v>
      </c>
      <c r="AB54" s="2">
        <f t="shared" si="39"/>
        <v>2.7712812921102035E-2</v>
      </c>
      <c r="AC54" s="8">
        <f t="shared" si="42"/>
        <v>9.4317113325359997E-2</v>
      </c>
      <c r="AD54" s="8">
        <f t="shared" si="40"/>
        <v>0</v>
      </c>
      <c r="AM54" s="72" t="str">
        <f>AM49</f>
        <v>I3</v>
      </c>
      <c r="AN54" s="79" t="str">
        <f>A49</f>
        <v>I1</v>
      </c>
      <c r="AO54" s="25">
        <f>(C51+C49)/(B51+B49)</f>
        <v>2.0512820512820513E-2</v>
      </c>
      <c r="AP54" s="33">
        <f t="shared" si="43"/>
        <v>0.97948717948717945</v>
      </c>
      <c r="AQ54" s="48">
        <f>SQRT(AO54*AP54*(((1/C51)+(1/C49))))</f>
        <v>0.16367465577553264</v>
      </c>
      <c r="AR54" s="2">
        <f>(D51-D54)/AQ54</f>
        <v>-9.0361674483493651E-2</v>
      </c>
      <c r="AS54" s="2">
        <f t="shared" si="44"/>
        <v>-1.9599639845400538</v>
      </c>
      <c r="AT54" s="2">
        <f t="shared" si="45"/>
        <v>1.9599639845400536</v>
      </c>
      <c r="AU54" s="49" t="str">
        <f t="shared" si="46"/>
        <v>No</v>
      </c>
      <c r="AV54" s="33" t="str">
        <f t="shared" si="47"/>
        <v>No</v>
      </c>
      <c r="AW54" s="36" t="s">
        <v>77</v>
      </c>
      <c r="AX54" s="5"/>
      <c r="AY54" s="5"/>
      <c r="AZ54" s="45"/>
      <c r="BA54" s="46"/>
      <c r="BB54" s="47"/>
      <c r="BC54" s="44"/>
    </row>
    <row r="55" spans="1:55" x14ac:dyDescent="0.3">
      <c r="A55" s="84" t="s">
        <v>9</v>
      </c>
      <c r="B55" s="28">
        <v>37</v>
      </c>
      <c r="C55" s="28">
        <v>7</v>
      </c>
      <c r="D55" s="85">
        <f t="shared" si="41"/>
        <v>0.1891891891891892</v>
      </c>
      <c r="E55" s="85">
        <v>0.1891891891891892</v>
      </c>
      <c r="F55" s="85">
        <v>0.18918894033388112</v>
      </c>
      <c r="G55" s="28">
        <v>7</v>
      </c>
      <c r="H55" s="86">
        <f t="shared" si="37"/>
        <v>0.19829874393564514</v>
      </c>
      <c r="I55" s="86">
        <f t="shared" si="38"/>
        <v>0.20533300775372365</v>
      </c>
      <c r="Y55" s="28" t="s">
        <v>9</v>
      </c>
      <c r="Z55" s="23">
        <f t="shared" si="36"/>
        <v>0.1891891891891892</v>
      </c>
      <c r="AA55" s="2">
        <v>1.96</v>
      </c>
      <c r="AB55" s="2">
        <f t="shared" si="39"/>
        <v>6.4388315181998584E-2</v>
      </c>
      <c r="AC55" s="8">
        <f t="shared" si="42"/>
        <v>0.31539028694590643</v>
      </c>
      <c r="AD55" s="8">
        <f t="shared" si="40"/>
        <v>6.2988091432471971E-2</v>
      </c>
      <c r="AM55" s="72" t="str">
        <f>AM50</f>
        <v>I4</v>
      </c>
      <c r="AN55" s="79" t="str">
        <f>AN53</f>
        <v>I8</v>
      </c>
      <c r="AO55" s="25">
        <f>(C52+C56)/(B52+B56)</f>
        <v>0.14917127071823205</v>
      </c>
      <c r="AP55" s="33">
        <f t="shared" si="43"/>
        <v>0.850828729281768</v>
      </c>
      <c r="AQ55" s="48">
        <f>SQRT(AO55*AP55*(((1/C52)+(1/C56))))</f>
        <v>0.16491504482430167</v>
      </c>
      <c r="AR55" s="2">
        <f>(D52-D56)/AQ55</f>
        <v>-1.9405989077488071</v>
      </c>
      <c r="AS55" s="2">
        <f t="shared" si="44"/>
        <v>-1.9599639845400538</v>
      </c>
      <c r="AT55" s="2">
        <f t="shared" si="45"/>
        <v>1.9599639845400536</v>
      </c>
      <c r="AU55" s="49" t="str">
        <f t="shared" si="46"/>
        <v>No</v>
      </c>
      <c r="AV55" s="33" t="str">
        <f t="shared" si="47"/>
        <v>No</v>
      </c>
      <c r="AW55" s="36" t="s">
        <v>77</v>
      </c>
      <c r="AX55" s="5"/>
      <c r="AY55" s="5"/>
      <c r="AZ55" s="45"/>
      <c r="BA55" s="46"/>
      <c r="BB55" s="47"/>
      <c r="BC55" s="44"/>
    </row>
    <row r="56" spans="1:55" x14ac:dyDescent="0.3">
      <c r="A56" s="84" t="s">
        <v>10</v>
      </c>
      <c r="B56" s="28">
        <v>57</v>
      </c>
      <c r="C56" s="28">
        <v>21</v>
      </c>
      <c r="D56" s="85">
        <f t="shared" si="41"/>
        <v>0.36842105263157893</v>
      </c>
      <c r="E56" s="85">
        <v>0.36842105263157893</v>
      </c>
      <c r="F56" s="85">
        <v>0.36841799720951074</v>
      </c>
      <c r="G56" s="28">
        <v>8</v>
      </c>
      <c r="H56" s="86">
        <f t="shared" si="37"/>
        <v>0.34153320076257465</v>
      </c>
      <c r="I56" s="86">
        <f t="shared" si="38"/>
        <v>0.32237243543753064</v>
      </c>
      <c r="Y56" s="28" t="s">
        <v>10</v>
      </c>
      <c r="Z56" s="23">
        <f t="shared" si="36"/>
        <v>0.36842105263157893</v>
      </c>
      <c r="AA56" s="2">
        <v>1.96</v>
      </c>
      <c r="AB56" s="2">
        <f t="shared" si="39"/>
        <v>6.3892313543882528E-2</v>
      </c>
      <c r="AC56" s="8">
        <f t="shared" si="42"/>
        <v>0.49364998717758868</v>
      </c>
      <c r="AD56" s="8">
        <f>IF(Z56-AA56*AB56&gt;0,Z56-AA56*AB56,0)</f>
        <v>0.24319211808556918</v>
      </c>
      <c r="AM56" s="72" t="str">
        <f>A49</f>
        <v>I1</v>
      </c>
      <c r="AN56" s="79" t="str">
        <f>A50</f>
        <v>I2</v>
      </c>
      <c r="AO56" s="25">
        <f>(C49+C50)/(B49+B50)</f>
        <v>1.0256410256410256E-2</v>
      </c>
      <c r="AP56" s="33">
        <f t="shared" si="43"/>
        <v>0.98974358974358978</v>
      </c>
      <c r="AQ56" s="48">
        <f>SQRT(AO56*AP56*(((1/C49)+(1/C50))))</f>
        <v>0.14248660501999799</v>
      </c>
      <c r="AR56" s="2">
        <f>(D53-D56)/AQ56</f>
        <v>-2.0196697879135166</v>
      </c>
      <c r="AS56" s="2">
        <f t="shared" si="44"/>
        <v>-1.9599639845400538</v>
      </c>
      <c r="AT56" s="2">
        <f t="shared" si="45"/>
        <v>1.9599639845400536</v>
      </c>
      <c r="AU56" s="49" t="str">
        <f t="shared" si="46"/>
        <v>Yes</v>
      </c>
      <c r="AV56" s="33" t="str">
        <f t="shared" si="47"/>
        <v>No</v>
      </c>
      <c r="AW56" s="50" t="s">
        <v>78</v>
      </c>
      <c r="AX56" s="5"/>
      <c r="AY56" s="5"/>
      <c r="AZ56" s="45"/>
      <c r="BA56" s="46"/>
      <c r="BB56" s="47"/>
      <c r="BC56" s="44"/>
    </row>
    <row r="57" spans="1:55" x14ac:dyDescent="0.3">
      <c r="A57" s="4" t="s">
        <v>18</v>
      </c>
      <c r="B57" s="4">
        <f>SUM(B49:B56)</f>
        <v>644</v>
      </c>
      <c r="C57" s="20">
        <f>SUM(C49:C56)</f>
        <v>46</v>
      </c>
    </row>
    <row r="58" spans="1:55" x14ac:dyDescent="0.3">
      <c r="B58" s="4"/>
      <c r="C58" s="11"/>
      <c r="AM58" s="156" t="s">
        <v>51</v>
      </c>
      <c r="AN58" s="156"/>
      <c r="AO58" s="156"/>
    </row>
    <row r="59" spans="1:55" x14ac:dyDescent="0.3">
      <c r="B59" s="4"/>
      <c r="AM59" s="72" t="s">
        <v>52</v>
      </c>
      <c r="AN59" s="72" t="str">
        <f>AN44</f>
        <v>Critical value</v>
      </c>
      <c r="AO59" s="72" t="s">
        <v>53</v>
      </c>
    </row>
    <row r="60" spans="1:55" x14ac:dyDescent="0.3">
      <c r="A60" s="4"/>
      <c r="B60" s="4"/>
      <c r="AM60" s="2">
        <f>-2*(L49-L48)</f>
        <v>0.91323236143364284</v>
      </c>
      <c r="AN60" s="2">
        <f>AN15</f>
        <v>7.8147279032511774</v>
      </c>
      <c r="AO60" s="54" t="str">
        <f>IF(ABS(AM60)&gt;AN60,"Yes","No")</f>
        <v>No</v>
      </c>
    </row>
    <row r="61" spans="1:55" s="20" customFormat="1" x14ac:dyDescent="0.3">
      <c r="A61" s="4"/>
      <c r="B61" s="4"/>
      <c r="Y61" s="27"/>
      <c r="AM61" s="5"/>
      <c r="AN61" s="5"/>
      <c r="AO61" s="44"/>
      <c r="AQ61" s="29"/>
    </row>
    <row r="62" spans="1:55" ht="15.6" x14ac:dyDescent="0.3">
      <c r="A62" s="1">
        <v>42552</v>
      </c>
      <c r="B62" s="4" t="s">
        <v>0</v>
      </c>
      <c r="C62" s="1">
        <v>42917</v>
      </c>
      <c r="D62" s="20" t="s">
        <v>1</v>
      </c>
      <c r="E62" s="20"/>
      <c r="F62" s="20"/>
      <c r="G62" s="20"/>
      <c r="H62" s="20" t="s">
        <v>37</v>
      </c>
      <c r="I62" s="20"/>
      <c r="Y62" s="158" t="s">
        <v>79</v>
      </c>
      <c r="Z62" s="158"/>
      <c r="AA62" s="158"/>
      <c r="AB62" s="158"/>
      <c r="AC62" s="158"/>
      <c r="AD62" s="158"/>
      <c r="AM62" s="157" t="s">
        <v>80</v>
      </c>
      <c r="AN62" s="157"/>
      <c r="AO62" s="157"/>
      <c r="AP62" s="157"/>
      <c r="AQ62" s="157"/>
      <c r="AR62" s="157"/>
      <c r="AS62" s="157"/>
      <c r="AT62" s="157"/>
      <c r="AU62" s="157"/>
      <c r="AV62" s="157"/>
      <c r="AW62" s="157"/>
    </row>
    <row r="63" spans="1:55" ht="28.8" x14ac:dyDescent="0.3">
      <c r="A63" s="116" t="s">
        <v>2</v>
      </c>
      <c r="B63" s="116" t="s">
        <v>11</v>
      </c>
      <c r="C63" s="116" t="s">
        <v>12</v>
      </c>
      <c r="D63" s="116" t="s">
        <v>32</v>
      </c>
      <c r="E63" s="116" t="s">
        <v>33</v>
      </c>
      <c r="F63" s="116" t="s">
        <v>34</v>
      </c>
      <c r="G63" s="116" t="s">
        <v>35</v>
      </c>
      <c r="H63" s="116" t="s">
        <v>46</v>
      </c>
      <c r="I63" s="116" t="s">
        <v>36</v>
      </c>
      <c r="K63" s="80" t="s">
        <v>38</v>
      </c>
      <c r="L63" s="81">
        <f t="array" ref="L63">SUMPRODUCT(C64:C71,LN(E64:E71))+SUMPRODUCT(B64:B71-C64:C71,LN(1-E64:E71))</f>
        <v>-158.47249218114143</v>
      </c>
      <c r="N63" s="28"/>
      <c r="O63" s="87" t="s">
        <v>42</v>
      </c>
      <c r="P63" s="87" t="s">
        <v>43</v>
      </c>
      <c r="Y63" s="72" t="s">
        <v>2</v>
      </c>
      <c r="Z63" s="73" t="str">
        <f t="shared" ref="Z63:Z71" si="48">D63</f>
        <v>DR</v>
      </c>
      <c r="AA63" s="73" t="s">
        <v>47</v>
      </c>
      <c r="AB63" s="73" t="s">
        <v>48</v>
      </c>
      <c r="AC63" s="73" t="s">
        <v>49</v>
      </c>
      <c r="AD63" s="73" t="s">
        <v>50</v>
      </c>
      <c r="AM63" s="73" t="s">
        <v>66</v>
      </c>
      <c r="AN63" s="73" t="s">
        <v>67</v>
      </c>
      <c r="AO63" s="72" t="s">
        <v>68</v>
      </c>
      <c r="AP63" s="72" t="s">
        <v>69</v>
      </c>
      <c r="AQ63" s="72" t="s">
        <v>70</v>
      </c>
      <c r="AR63" s="72" t="s">
        <v>71</v>
      </c>
      <c r="AS63" s="72" t="s">
        <v>72</v>
      </c>
      <c r="AT63" s="72" t="s">
        <v>73</v>
      </c>
      <c r="AU63" s="72" t="s">
        <v>74</v>
      </c>
      <c r="AV63" s="72" t="s">
        <v>75</v>
      </c>
      <c r="AW63" s="72" t="s">
        <v>76</v>
      </c>
      <c r="AX63" s="5"/>
      <c r="AY63" s="37"/>
      <c r="AZ63" s="38"/>
      <c r="BA63" s="39"/>
      <c r="BB63" s="40"/>
      <c r="BC63" s="41"/>
    </row>
    <row r="64" spans="1:55" x14ac:dyDescent="0.3">
      <c r="A64" s="84" t="s">
        <v>3</v>
      </c>
      <c r="B64" s="28">
        <v>81</v>
      </c>
      <c r="C64" s="28">
        <v>2</v>
      </c>
      <c r="D64" s="85">
        <f>C64/B64</f>
        <v>2.4691358024691357E-2</v>
      </c>
      <c r="E64" s="85">
        <v>2.4691358024691357E-2</v>
      </c>
      <c r="F64" s="85">
        <v>2.4691350296532973E-2</v>
      </c>
      <c r="G64" s="28">
        <v>1</v>
      </c>
      <c r="H64" s="86">
        <f t="shared" ref="H64:H71" si="49">EXP($O$64+G64*$P$64)</f>
        <v>1.7988939906720351E-2</v>
      </c>
      <c r="I64" s="86">
        <f t="shared" ref="I64:I71" si="50">1/(1+EXP($O$65+$P$65*G64))</f>
        <v>1.6075673835077096E-2</v>
      </c>
      <c r="K64" s="80" t="s">
        <v>39</v>
      </c>
      <c r="L64" s="30">
        <f t="array" ref="L64">SUMPRODUCT(C64:C71,LN(F64:F71))+SUMPRODUCT(B64:B71-C64:C71,LN(1-F64:F71))</f>
        <v>-158.56070148821891</v>
      </c>
      <c r="N64" s="87" t="s">
        <v>44</v>
      </c>
      <c r="O64" s="30">
        <v>-4.4713907239455235</v>
      </c>
      <c r="P64" s="30">
        <v>0.45339256438136827</v>
      </c>
      <c r="Q64" s="12"/>
      <c r="Y64" s="28" t="s">
        <v>3</v>
      </c>
      <c r="Z64" s="23">
        <f t="shared" si="48"/>
        <v>2.4691358024691357E-2</v>
      </c>
      <c r="AA64" s="2">
        <v>1.96</v>
      </c>
      <c r="AB64" s="2">
        <f t="shared" ref="AB64:AB71" si="51">(Z64*(1-Z64)/B64)^(1/2)</f>
        <v>1.7242530987622132E-2</v>
      </c>
      <c r="AC64" s="8">
        <f>Z64+AA64*AB64</f>
        <v>5.8486718760430732E-2</v>
      </c>
      <c r="AD64" s="8">
        <f>IF(Z64-AA64*AB64&gt;0,Z64-AA64*AB64,0)</f>
        <v>0</v>
      </c>
      <c r="AM64" s="78" t="str">
        <f>A66</f>
        <v>I3</v>
      </c>
      <c r="AN64" s="79" t="str">
        <f>A67</f>
        <v>I4</v>
      </c>
      <c r="AO64" s="25">
        <f>(C66+C67)/(B66+B67)</f>
        <v>4.5643153526970952E-2</v>
      </c>
      <c r="AP64" s="33">
        <f>1-AO64</f>
        <v>0.9543568464730291</v>
      </c>
      <c r="AQ64" s="48">
        <f>SQRT(AO64*AP64*(((1/C66)+(1/C67))))</f>
        <v>0.12638016942199007</v>
      </c>
      <c r="AR64" s="2">
        <f>(D66-D67)/AQ64</f>
        <v>-9.8839663042618833E-2</v>
      </c>
      <c r="AS64" s="2">
        <f>_xlfn.NORM.S.INV(0.025)</f>
        <v>-1.9599639845400538</v>
      </c>
      <c r="AT64" s="2">
        <f>_xlfn.NORM.S.INV(0.975)</f>
        <v>1.9599639845400536</v>
      </c>
      <c r="AU64" s="49" t="str">
        <f>IF(AR64&lt;AS64,"Yes","No")</f>
        <v>No</v>
      </c>
      <c r="AV64" s="33" t="str">
        <f>IF(AR64&gt;AT64,"Yes","No")</f>
        <v>No</v>
      </c>
      <c r="AW64" s="36" t="s">
        <v>77</v>
      </c>
      <c r="AX64" s="5"/>
      <c r="AY64" s="5"/>
      <c r="AZ64" s="45"/>
      <c r="BA64" s="46"/>
      <c r="BB64" s="47"/>
      <c r="BC64" s="44"/>
    </row>
    <row r="65" spans="1:55" x14ac:dyDescent="0.3">
      <c r="A65" s="84" t="s">
        <v>4</v>
      </c>
      <c r="B65" s="28">
        <v>118</v>
      </c>
      <c r="C65" s="28">
        <v>6</v>
      </c>
      <c r="D65" s="85">
        <f t="shared" ref="D65:D71" si="52">C65/B65</f>
        <v>5.0847457627118647E-2</v>
      </c>
      <c r="E65" s="85">
        <v>5.0847457627118647E-2</v>
      </c>
      <c r="F65" s="85">
        <v>4.5081954034599823E-2</v>
      </c>
      <c r="G65" s="28">
        <v>2</v>
      </c>
      <c r="H65" s="86">
        <f t="shared" si="49"/>
        <v>2.8308148152734847E-2</v>
      </c>
      <c r="I65" s="86">
        <f t="shared" si="50"/>
        <v>2.6898967638441733E-2</v>
      </c>
      <c r="K65" s="80" t="s">
        <v>40</v>
      </c>
      <c r="L65" s="30">
        <f t="array" ref="L65">SUMPRODUCT(C64:C71,LN(H64:H71))+SUMPRODUCT(B64:B71-C64:C71,LN(1-H64:H71))</f>
        <v>-160.58556940502694</v>
      </c>
      <c r="N65" s="87" t="s">
        <v>45</v>
      </c>
      <c r="O65" s="30">
        <v>4.6400836000813763</v>
      </c>
      <c r="P65" s="30">
        <v>-0.5258417977362434</v>
      </c>
      <c r="Q65" s="12"/>
      <c r="Y65" s="28" t="s">
        <v>4</v>
      </c>
      <c r="Z65" s="23">
        <f t="shared" si="48"/>
        <v>5.0847457627118647E-2</v>
      </c>
      <c r="AA65" s="2">
        <v>1.96</v>
      </c>
      <c r="AB65" s="2">
        <f t="shared" si="51"/>
        <v>2.0223747091982811E-2</v>
      </c>
      <c r="AC65" s="8">
        <f t="shared" ref="AC65:AC70" si="53">Z65+AA65*AB65</f>
        <v>9.0486001927404955E-2</v>
      </c>
      <c r="AD65" s="8">
        <f>IF(Z65-AA65*AB65&gt;0,Z65-AA65*AB65,0)</f>
        <v>1.120891332683234E-2</v>
      </c>
      <c r="AM65" s="72" t="str">
        <f>A67</f>
        <v>I4</v>
      </c>
      <c r="AN65" s="79" t="str">
        <f>A68</f>
        <v>I5</v>
      </c>
      <c r="AO65" s="25">
        <f>(C67+C68)/(B67+B68)</f>
        <v>6.6265060240963861E-2</v>
      </c>
      <c r="AP65" s="33">
        <f>1-AO65</f>
        <v>0.9337349397590361</v>
      </c>
      <c r="AQ65" s="48">
        <f>SQRT(AO65*AP65*(((1/C67)+(1/C68))))</f>
        <v>0.15062248862132974</v>
      </c>
      <c r="AR65" s="2">
        <f>(D67-D68)/AQ65</f>
        <v>-0.304505011586306</v>
      </c>
      <c r="AS65" s="2">
        <f>_xlfn.NORM.S.INV(0.025)</f>
        <v>-1.9599639845400538</v>
      </c>
      <c r="AT65" s="2">
        <f>_xlfn.NORM.S.INV(0.975)</f>
        <v>1.9599639845400536</v>
      </c>
      <c r="AU65" s="49" t="str">
        <f>IF(AR65&lt;AS65,"Yes","No")</f>
        <v>No</v>
      </c>
      <c r="AV65" s="33" t="str">
        <f>IF(AR65&gt;AT65,"Yes","No")</f>
        <v>No</v>
      </c>
      <c r="AW65" s="36" t="s">
        <v>77</v>
      </c>
      <c r="AX65" s="5"/>
      <c r="AY65" s="5"/>
      <c r="AZ65" s="45"/>
      <c r="BA65" s="46"/>
      <c r="BB65" s="47"/>
      <c r="BC65" s="44"/>
    </row>
    <row r="66" spans="1:55" x14ac:dyDescent="0.3">
      <c r="A66" s="84" t="s">
        <v>5</v>
      </c>
      <c r="B66" s="28">
        <v>126</v>
      </c>
      <c r="C66" s="28">
        <v>5</v>
      </c>
      <c r="D66" s="85">
        <f t="shared" si="52"/>
        <v>3.968253968253968E-2</v>
      </c>
      <c r="E66" s="85">
        <v>3.968253968253968E-2</v>
      </c>
      <c r="F66" s="85">
        <v>4.5081954034799379E-2</v>
      </c>
      <c r="G66" s="28">
        <v>3</v>
      </c>
      <c r="H66" s="86">
        <f t="shared" si="49"/>
        <v>4.4546885808307957E-2</v>
      </c>
      <c r="I66" s="86">
        <f t="shared" si="50"/>
        <v>4.4678385807816468E-2</v>
      </c>
      <c r="K66" s="80" t="s">
        <v>41</v>
      </c>
      <c r="L66" s="30">
        <f t="array" ref="L66">SUMPRODUCT(C64:C71,LN(I64:I71))+SUMPRODUCT(B64:B71-C64:C71,LN(1-I64:I71))</f>
        <v>-161.66413130448518</v>
      </c>
      <c r="Y66" s="28" t="s">
        <v>5</v>
      </c>
      <c r="Z66" s="23">
        <f t="shared" si="48"/>
        <v>3.968253968253968E-2</v>
      </c>
      <c r="AA66" s="2">
        <v>1.96</v>
      </c>
      <c r="AB66" s="2">
        <f t="shared" si="51"/>
        <v>1.7390892463860226E-2</v>
      </c>
      <c r="AC66" s="8">
        <f t="shared" si="53"/>
        <v>7.3768688911705724E-2</v>
      </c>
      <c r="AD66" s="8">
        <f t="shared" ref="AD66:AD71" si="54">IF(Z66-AA66*AB66&gt;0,Z66-AA66*AB66,0)</f>
        <v>5.5963904533736369E-3</v>
      </c>
      <c r="AM66" s="72" t="str">
        <f>A68</f>
        <v>I5</v>
      </c>
      <c r="AN66" s="79" t="str">
        <f>A69</f>
        <v>I6</v>
      </c>
      <c r="AO66" s="25">
        <f>(C68+C69)/(B68+B69)</f>
        <v>0.11578947368421053</v>
      </c>
      <c r="AP66" s="33">
        <f t="shared" ref="AP66:AP71" si="55">1-AO66</f>
        <v>0.88421052631578945</v>
      </c>
      <c r="AQ66" s="48">
        <f>SQRT(AO66*AP66*(((1/C68)+(1/C69))))</f>
        <v>0.19375284824999645</v>
      </c>
      <c r="AR66" s="2">
        <f>(D68-D69)/AQ66</f>
        <v>-0.1978005537648273</v>
      </c>
      <c r="AS66" s="2">
        <f t="shared" ref="AS66:AS71" si="56">_xlfn.NORM.S.INV(0.025)</f>
        <v>-1.9599639845400538</v>
      </c>
      <c r="AT66" s="2">
        <f t="shared" ref="AT66:AT71" si="57">_xlfn.NORM.S.INV(0.975)</f>
        <v>1.9599639845400536</v>
      </c>
      <c r="AU66" s="49" t="str">
        <f t="shared" ref="AU66:AU71" si="58">IF(AR66&lt;AS66,"Yes","No")</f>
        <v>No</v>
      </c>
      <c r="AV66" s="33" t="str">
        <f t="shared" ref="AV66:AV71" si="59">IF(AR66&gt;AT66,"Yes","No")</f>
        <v>No</v>
      </c>
      <c r="AW66" s="36" t="s">
        <v>77</v>
      </c>
      <c r="AX66" s="5"/>
      <c r="AY66" s="5"/>
      <c r="AZ66" s="45"/>
      <c r="BA66" s="46"/>
      <c r="BB66" s="47"/>
      <c r="BC66" s="44"/>
    </row>
    <row r="67" spans="1:55" x14ac:dyDescent="0.3">
      <c r="A67" s="84" t="s">
        <v>6</v>
      </c>
      <c r="B67" s="28">
        <v>115</v>
      </c>
      <c r="C67" s="28">
        <v>6</v>
      </c>
      <c r="D67" s="85">
        <f t="shared" si="52"/>
        <v>5.2173913043478258E-2</v>
      </c>
      <c r="E67" s="85">
        <v>5.2173913043478258E-2</v>
      </c>
      <c r="F67" s="85">
        <v>5.2173871375505103E-2</v>
      </c>
      <c r="G67" s="28">
        <v>4</v>
      </c>
      <c r="H67" s="86">
        <f t="shared" si="49"/>
        <v>7.0100842503422939E-2</v>
      </c>
      <c r="I67" s="86">
        <f t="shared" si="50"/>
        <v>7.3323973086967767E-2</v>
      </c>
      <c r="Y67" s="28" t="s">
        <v>6</v>
      </c>
      <c r="Z67" s="23">
        <f t="shared" si="48"/>
        <v>5.2173913043478258E-2</v>
      </c>
      <c r="AA67" s="2">
        <v>1.96</v>
      </c>
      <c r="AB67" s="2">
        <f t="shared" si="51"/>
        <v>2.0736817885358406E-2</v>
      </c>
      <c r="AC67" s="8">
        <f t="shared" si="53"/>
        <v>9.2818076098780733E-2</v>
      </c>
      <c r="AD67" s="8">
        <f t="shared" si="54"/>
        <v>1.1529749988175783E-2</v>
      </c>
      <c r="AM67" s="72" t="str">
        <f>A69</f>
        <v>I6</v>
      </c>
      <c r="AN67" s="79" t="str">
        <f>A70</f>
        <v>I7</v>
      </c>
      <c r="AO67" s="25">
        <f>(C69+C70)/(B69+B70)</f>
        <v>0.16176470588235295</v>
      </c>
      <c r="AP67" s="33">
        <f t="shared" si="55"/>
        <v>0.83823529411764708</v>
      </c>
      <c r="AQ67" s="48">
        <f>SQRT(AO67*AP67*(((1/C69)+(1/C70))))</f>
        <v>0.2229772592249889</v>
      </c>
      <c r="AR67" s="2">
        <f>(D69-D70)/AQ67</f>
        <v>-0.32276698179825597</v>
      </c>
      <c r="AS67" s="2">
        <f t="shared" si="56"/>
        <v>-1.9599639845400538</v>
      </c>
      <c r="AT67" s="2">
        <f t="shared" si="57"/>
        <v>1.9599639845400536</v>
      </c>
      <c r="AU67" s="49" t="str">
        <f t="shared" si="58"/>
        <v>No</v>
      </c>
      <c r="AV67" s="33" t="str">
        <f t="shared" si="59"/>
        <v>No</v>
      </c>
      <c r="AW67" s="36" t="s">
        <v>77</v>
      </c>
      <c r="AX67" s="5"/>
      <c r="AY67" s="5"/>
      <c r="AZ67" s="45"/>
      <c r="BA67" s="46"/>
      <c r="BB67" s="47"/>
      <c r="BC67" s="44"/>
    </row>
    <row r="68" spans="1:55" x14ac:dyDescent="0.3">
      <c r="A68" s="84" t="s">
        <v>7</v>
      </c>
      <c r="B68" s="28">
        <v>51</v>
      </c>
      <c r="C68" s="28">
        <v>5</v>
      </c>
      <c r="D68" s="85">
        <f t="shared" si="52"/>
        <v>9.8039215686274508E-2</v>
      </c>
      <c r="E68" s="85">
        <v>9.8039215686274508E-2</v>
      </c>
      <c r="F68" s="85">
        <v>9.8039144533847308E-2</v>
      </c>
      <c r="G68" s="28">
        <v>5</v>
      </c>
      <c r="H68" s="86">
        <f t="shared" si="49"/>
        <v>0.1103136174509695</v>
      </c>
      <c r="I68" s="86">
        <f t="shared" si="50"/>
        <v>0.11806587731179596</v>
      </c>
      <c r="Y68" s="28" t="s">
        <v>7</v>
      </c>
      <c r="Z68" s="23">
        <f t="shared" si="48"/>
        <v>9.8039215686274508E-2</v>
      </c>
      <c r="AA68" s="2">
        <v>1.96</v>
      </c>
      <c r="AB68" s="2">
        <f t="shared" si="51"/>
        <v>4.1639801819491909E-2</v>
      </c>
      <c r="AC68" s="8">
        <f t="shared" si="53"/>
        <v>0.17965322725247865</v>
      </c>
      <c r="AD68" s="8">
        <f t="shared" si="54"/>
        <v>1.6425204120070369E-2</v>
      </c>
      <c r="AM68" s="72" t="str">
        <f>A70</f>
        <v>I7</v>
      </c>
      <c r="AN68" s="79" t="str">
        <f>A71</f>
        <v>I8</v>
      </c>
      <c r="AO68" s="25">
        <f>(C70+C71)/(B70+B71)</f>
        <v>0.39189189189189189</v>
      </c>
      <c r="AP68" s="33">
        <f t="shared" si="55"/>
        <v>0.60810810810810811</v>
      </c>
      <c r="AQ68" s="48">
        <f>SQRT(AO68*AP68*(((1/C70)+(1/C71))))</f>
        <v>0.23998379236727083</v>
      </c>
      <c r="AR68" s="2">
        <f>(D70-D71)/AQ68</f>
        <v>-1.1320208918563481</v>
      </c>
      <c r="AS68" s="2">
        <f t="shared" si="56"/>
        <v>-1.9599639845400538</v>
      </c>
      <c r="AT68" s="2">
        <f t="shared" si="57"/>
        <v>1.9599639845400536</v>
      </c>
      <c r="AU68" s="49" t="str">
        <f t="shared" si="58"/>
        <v>No</v>
      </c>
      <c r="AV68" s="33" t="str">
        <f t="shared" si="59"/>
        <v>No</v>
      </c>
      <c r="AW68" s="36" t="s">
        <v>77</v>
      </c>
      <c r="AX68" s="5"/>
      <c r="AY68" s="5"/>
      <c r="AZ68" s="45"/>
      <c r="BA68" s="46"/>
      <c r="BB68" s="47"/>
      <c r="BC68" s="44"/>
    </row>
    <row r="69" spans="1:55" x14ac:dyDescent="0.3">
      <c r="A69" s="84" t="s">
        <v>8</v>
      </c>
      <c r="B69" s="28">
        <v>44</v>
      </c>
      <c r="C69" s="28">
        <v>6</v>
      </c>
      <c r="D69" s="85">
        <f t="shared" si="52"/>
        <v>0.13636363636363635</v>
      </c>
      <c r="E69" s="85">
        <v>0.13636363636363635</v>
      </c>
      <c r="F69" s="85">
        <v>0.13636352032266316</v>
      </c>
      <c r="G69" s="28">
        <v>6</v>
      </c>
      <c r="H69" s="86">
        <f t="shared" si="49"/>
        <v>0.17359412184703266</v>
      </c>
      <c r="I69" s="86">
        <f t="shared" si="50"/>
        <v>0.18466844572331734</v>
      </c>
      <c r="Y69" s="28" t="s">
        <v>8</v>
      </c>
      <c r="Z69" s="23">
        <f t="shared" si="48"/>
        <v>0.13636363636363635</v>
      </c>
      <c r="AA69" s="2">
        <v>1.96</v>
      </c>
      <c r="AB69" s="2">
        <f t="shared" si="51"/>
        <v>5.1735471179954189E-2</v>
      </c>
      <c r="AC69" s="8">
        <f t="shared" si="53"/>
        <v>0.23776515987634655</v>
      </c>
      <c r="AD69" s="8">
        <f t="shared" si="54"/>
        <v>3.4962112850926153E-2</v>
      </c>
      <c r="AM69" s="72" t="str">
        <f>AM64</f>
        <v>I3</v>
      </c>
      <c r="AN69" s="79" t="str">
        <f>A64</f>
        <v>I1</v>
      </c>
      <c r="AO69" s="25">
        <f>(C66+C64)/(B66+B64)</f>
        <v>3.3816425120772944E-2</v>
      </c>
      <c r="AP69" s="33">
        <f t="shared" si="55"/>
        <v>0.96618357487922701</v>
      </c>
      <c r="AQ69" s="48">
        <f>SQRT(AO69*AP69*(((1/C66)+(1/C64))))</f>
        <v>0.15123165065215968</v>
      </c>
      <c r="AR69" s="2">
        <f>(D66-D69)/AQ69</f>
        <v>-0.63929141991227756</v>
      </c>
      <c r="AS69" s="2">
        <f t="shared" si="56"/>
        <v>-1.9599639845400538</v>
      </c>
      <c r="AT69" s="2">
        <f t="shared" si="57"/>
        <v>1.9599639845400536</v>
      </c>
      <c r="AU69" s="49" t="str">
        <f t="shared" si="58"/>
        <v>No</v>
      </c>
      <c r="AV69" s="33" t="str">
        <f t="shared" si="59"/>
        <v>No</v>
      </c>
      <c r="AW69" s="36" t="s">
        <v>77</v>
      </c>
      <c r="AX69" s="5"/>
      <c r="AY69" s="5"/>
      <c r="AZ69" s="45"/>
      <c r="BA69" s="46"/>
      <c r="BB69" s="47"/>
      <c r="BC69" s="44"/>
    </row>
    <row r="70" spans="1:55" x14ac:dyDescent="0.3">
      <c r="A70" s="84" t="s">
        <v>9</v>
      </c>
      <c r="B70" s="28">
        <v>24</v>
      </c>
      <c r="C70" s="28">
        <v>5</v>
      </c>
      <c r="D70" s="85">
        <f t="shared" si="52"/>
        <v>0.20833333333333334</v>
      </c>
      <c r="E70" s="85">
        <v>0.20833333333333334</v>
      </c>
      <c r="F70" s="85">
        <v>0.20833316735671892</v>
      </c>
      <c r="G70" s="28">
        <v>7</v>
      </c>
      <c r="H70" s="86">
        <f t="shared" si="49"/>
        <v>0.27317497001887664</v>
      </c>
      <c r="I70" s="86">
        <f t="shared" si="50"/>
        <v>0.27704019619735309</v>
      </c>
      <c r="Y70" s="28" t="s">
        <v>9</v>
      </c>
      <c r="Z70" s="23">
        <f t="shared" si="48"/>
        <v>0.20833333333333334</v>
      </c>
      <c r="AA70" s="2">
        <v>1.96</v>
      </c>
      <c r="AB70" s="2">
        <f t="shared" si="51"/>
        <v>8.2898169349398074E-2</v>
      </c>
      <c r="AC70" s="8">
        <f t="shared" si="53"/>
        <v>0.37081374525815358</v>
      </c>
      <c r="AD70" s="8">
        <f t="shared" si="54"/>
        <v>4.5852921408513131E-2</v>
      </c>
      <c r="AM70" s="72" t="str">
        <f>AM65</f>
        <v>I4</v>
      </c>
      <c r="AN70" s="79" t="str">
        <f>AN68</f>
        <v>I8</v>
      </c>
      <c r="AO70" s="25">
        <f>(C67+C71)/(B67+B71)</f>
        <v>0.18181818181818182</v>
      </c>
      <c r="AP70" s="33">
        <f t="shared" si="55"/>
        <v>0.81818181818181812</v>
      </c>
      <c r="AQ70" s="48">
        <f>SQRT(AO70*AP70*(((1/C67)+(1/C71))))</f>
        <v>0.17604469755488258</v>
      </c>
      <c r="AR70" s="2">
        <f>(D67-D71)/AQ70</f>
        <v>-2.4302128544550192</v>
      </c>
      <c r="AS70" s="2">
        <f t="shared" si="56"/>
        <v>-1.9599639845400538</v>
      </c>
      <c r="AT70" s="2">
        <f t="shared" si="57"/>
        <v>1.9599639845400536</v>
      </c>
      <c r="AU70" s="49" t="str">
        <f t="shared" si="58"/>
        <v>Yes</v>
      </c>
      <c r="AV70" s="33" t="str">
        <f t="shared" si="59"/>
        <v>No</v>
      </c>
      <c r="AW70" s="50" t="s">
        <v>78</v>
      </c>
      <c r="AX70" s="5"/>
      <c r="AY70" s="5"/>
      <c r="AZ70" s="45"/>
      <c r="BA70" s="46"/>
      <c r="BB70" s="47"/>
      <c r="BC70" s="44"/>
    </row>
    <row r="71" spans="1:55" x14ac:dyDescent="0.3">
      <c r="A71" s="84" t="s">
        <v>10</v>
      </c>
      <c r="B71" s="28">
        <v>50</v>
      </c>
      <c r="C71" s="28">
        <v>24</v>
      </c>
      <c r="D71" s="85">
        <f t="shared" si="52"/>
        <v>0.48</v>
      </c>
      <c r="E71" s="85">
        <v>0.48</v>
      </c>
      <c r="F71" s="85">
        <v>0.48000124128698984</v>
      </c>
      <c r="G71" s="28">
        <v>8</v>
      </c>
      <c r="H71" s="86">
        <f t="shared" si="49"/>
        <v>0.42987955727309529</v>
      </c>
      <c r="I71" s="86">
        <f t="shared" si="50"/>
        <v>0.39332685342718682</v>
      </c>
      <c r="Y71" s="28" t="s">
        <v>10</v>
      </c>
      <c r="Z71" s="23">
        <f t="shared" si="48"/>
        <v>0.48</v>
      </c>
      <c r="AA71" s="2">
        <v>1.96</v>
      </c>
      <c r="AB71" s="2">
        <f t="shared" si="51"/>
        <v>7.0654086930622778E-2</v>
      </c>
      <c r="AC71" s="8">
        <f>Z71+AA71*AB71</f>
        <v>0.61848201038402062</v>
      </c>
      <c r="AD71" s="8">
        <f t="shared" si="54"/>
        <v>0.34151798961597934</v>
      </c>
      <c r="AM71" s="72" t="str">
        <f>A64</f>
        <v>I1</v>
      </c>
      <c r="AN71" s="79" t="str">
        <f>A65</f>
        <v>I2</v>
      </c>
      <c r="AO71" s="25">
        <f>(C64+C65)/(B64+B65)</f>
        <v>4.0201005025125629E-2</v>
      </c>
      <c r="AP71" s="33">
        <f t="shared" si="55"/>
        <v>0.95979899497487442</v>
      </c>
      <c r="AQ71" s="48">
        <f>SQRT(AO71*AP71*(((1/C64)+(1/C65))))</f>
        <v>0.16038471294587367</v>
      </c>
      <c r="AR71" s="2">
        <f>(D68-D71)/AQ71</f>
        <v>-2.3815286213881799</v>
      </c>
      <c r="AS71" s="2">
        <f t="shared" si="56"/>
        <v>-1.9599639845400538</v>
      </c>
      <c r="AT71" s="2">
        <f t="shared" si="57"/>
        <v>1.9599639845400536</v>
      </c>
      <c r="AU71" s="49" t="str">
        <f t="shared" si="58"/>
        <v>Yes</v>
      </c>
      <c r="AV71" s="33" t="str">
        <f t="shared" si="59"/>
        <v>No</v>
      </c>
      <c r="AW71" s="50" t="s">
        <v>78</v>
      </c>
      <c r="AX71" s="5"/>
      <c r="AY71" s="5"/>
      <c r="AZ71" s="45"/>
      <c r="BA71" s="46"/>
      <c r="BB71" s="47"/>
      <c r="BC71" s="44"/>
    </row>
    <row r="72" spans="1:55" x14ac:dyDescent="0.3">
      <c r="A72" s="4" t="s">
        <v>18</v>
      </c>
      <c r="B72" s="4">
        <f>SUM(B64:B71)</f>
        <v>609</v>
      </c>
      <c r="C72" s="20">
        <f>SUM(C64:C71)</f>
        <v>59</v>
      </c>
      <c r="H72" s="6"/>
    </row>
    <row r="73" spans="1:55" x14ac:dyDescent="0.3">
      <c r="A73" s="4"/>
      <c r="B73" s="4"/>
      <c r="C73" s="11"/>
      <c r="AM73" s="156" t="s">
        <v>51</v>
      </c>
      <c r="AN73" s="156"/>
      <c r="AO73" s="156"/>
    </row>
    <row r="74" spans="1:55" x14ac:dyDescent="0.3">
      <c r="A74" s="4"/>
      <c r="B74" s="4"/>
      <c r="C74" s="3"/>
      <c r="AM74" s="72" t="s">
        <v>52</v>
      </c>
      <c r="AN74" s="72" t="str">
        <f>AN59</f>
        <v>Critical value</v>
      </c>
      <c r="AO74" s="72" t="s">
        <v>53</v>
      </c>
    </row>
    <row r="75" spans="1:55" x14ac:dyDescent="0.3">
      <c r="A75" s="4"/>
      <c r="B75" s="4"/>
      <c r="C75" s="3"/>
      <c r="AM75" s="2">
        <f>-2*(L64-L63)</f>
        <v>0.17641861415495441</v>
      </c>
      <c r="AN75" s="2">
        <f>AN15</f>
        <v>7.8147279032511774</v>
      </c>
      <c r="AO75" s="26" t="str">
        <f>IF(ABS(AM75)&gt;AN75,"Yes","No")</f>
        <v>No</v>
      </c>
      <c r="AY75" s="5"/>
      <c r="AZ75" s="5"/>
      <c r="BA75" s="5"/>
      <c r="BB75" s="5"/>
      <c r="BC75" s="5"/>
    </row>
    <row r="76" spans="1:55" s="20" customFormat="1" x14ac:dyDescent="0.3">
      <c r="A76" s="4"/>
      <c r="B76" s="4"/>
      <c r="C76" s="3"/>
      <c r="Y76" s="27"/>
      <c r="AM76" s="5"/>
      <c r="AN76" s="5"/>
      <c r="AO76" s="44"/>
      <c r="AQ76" s="29"/>
      <c r="AY76" s="5"/>
      <c r="AZ76" s="5"/>
      <c r="BA76" s="5"/>
      <c r="BB76" s="5"/>
      <c r="BC76" s="5"/>
    </row>
    <row r="77" spans="1:55" ht="15.6" x14ac:dyDescent="0.3">
      <c r="A77" s="1">
        <v>41091</v>
      </c>
      <c r="B77" s="4" t="s">
        <v>0</v>
      </c>
      <c r="C77" s="1">
        <v>42917</v>
      </c>
      <c r="D77" s="20" t="s">
        <v>1</v>
      </c>
      <c r="E77" s="20"/>
      <c r="F77" s="20"/>
      <c r="G77" s="20"/>
      <c r="H77" s="20" t="s">
        <v>37</v>
      </c>
      <c r="I77" s="20"/>
      <c r="Y77" s="158" t="s">
        <v>79</v>
      </c>
      <c r="Z77" s="158"/>
      <c r="AA77" s="158"/>
      <c r="AB77" s="158"/>
      <c r="AC77" s="158"/>
      <c r="AD77" s="158"/>
      <c r="AM77" s="157" t="s">
        <v>80</v>
      </c>
      <c r="AN77" s="157"/>
      <c r="AO77" s="157"/>
      <c r="AP77" s="157"/>
      <c r="AQ77" s="157"/>
      <c r="AR77" s="157"/>
      <c r="AS77" s="157"/>
      <c r="AT77" s="157"/>
      <c r="AU77" s="157"/>
      <c r="AV77" s="157"/>
      <c r="AW77" s="157"/>
      <c r="AY77" s="5"/>
      <c r="AZ77" s="5"/>
      <c r="BA77" s="5"/>
      <c r="BB77" s="5"/>
      <c r="BC77" s="5"/>
    </row>
    <row r="78" spans="1:55" ht="28.8" x14ac:dyDescent="0.3">
      <c r="A78" s="116" t="s">
        <v>2</v>
      </c>
      <c r="B78" s="116" t="s">
        <v>11</v>
      </c>
      <c r="C78" s="116" t="s">
        <v>12</v>
      </c>
      <c r="D78" s="116" t="s">
        <v>32</v>
      </c>
      <c r="E78" s="116" t="s">
        <v>33</v>
      </c>
      <c r="F78" s="116" t="s">
        <v>34</v>
      </c>
      <c r="G78" s="116" t="s">
        <v>35</v>
      </c>
      <c r="H78" s="116" t="s">
        <v>46</v>
      </c>
      <c r="I78" s="116" t="s">
        <v>36</v>
      </c>
      <c r="K78" s="80" t="s">
        <v>38</v>
      </c>
      <c r="L78" s="81">
        <f t="array" ref="L78">SUMPRODUCT(C79:C86,LN(E79:E86))+SUMPRODUCT(B79:B86-C79:C86,LN(1-E79:E86))</f>
        <v>-308.8903613123872</v>
      </c>
      <c r="N78" s="28"/>
      <c r="O78" s="87" t="s">
        <v>42</v>
      </c>
      <c r="P78" s="87" t="s">
        <v>43</v>
      </c>
      <c r="Y78" s="72" t="s">
        <v>2</v>
      </c>
      <c r="Z78" s="73" t="str">
        <f t="shared" ref="Z78:Z86" si="60">D78</f>
        <v>DR</v>
      </c>
      <c r="AA78" s="73" t="s">
        <v>47</v>
      </c>
      <c r="AB78" s="73" t="s">
        <v>48</v>
      </c>
      <c r="AC78" s="73" t="s">
        <v>49</v>
      </c>
      <c r="AD78" s="73" t="s">
        <v>50</v>
      </c>
      <c r="AM78" s="73" t="s">
        <v>66</v>
      </c>
      <c r="AN78" s="73" t="s">
        <v>67</v>
      </c>
      <c r="AO78" s="72" t="s">
        <v>68</v>
      </c>
      <c r="AP78" s="72" t="s">
        <v>69</v>
      </c>
      <c r="AQ78" s="72" t="s">
        <v>70</v>
      </c>
      <c r="AR78" s="72" t="s">
        <v>71</v>
      </c>
      <c r="AS78" s="72" t="s">
        <v>72</v>
      </c>
      <c r="AT78" s="72" t="s">
        <v>73</v>
      </c>
      <c r="AU78" s="72" t="s">
        <v>74</v>
      </c>
      <c r="AV78" s="72" t="s">
        <v>75</v>
      </c>
      <c r="AW78" s="72" t="s">
        <v>76</v>
      </c>
      <c r="AY78" s="37"/>
      <c r="AZ78" s="38"/>
      <c r="BA78" s="39"/>
      <c r="BB78" s="40"/>
      <c r="BC78" s="41"/>
    </row>
    <row r="79" spans="1:55" x14ac:dyDescent="0.3">
      <c r="A79" s="84" t="s">
        <v>3</v>
      </c>
      <c r="B79" s="28">
        <v>55</v>
      </c>
      <c r="C79" s="28">
        <v>1</v>
      </c>
      <c r="D79" s="85">
        <f>C79/B79</f>
        <v>1.8181818181818181E-2</v>
      </c>
      <c r="E79" s="85">
        <v>1.8181818181818181E-2</v>
      </c>
      <c r="F79" s="85">
        <v>1.818181539265018E-2</v>
      </c>
      <c r="G79" s="28">
        <v>1</v>
      </c>
      <c r="H79" s="86">
        <f t="shared" ref="H79:H86" si="61">EXP($O$79+G79*$P$79)</f>
        <v>6.8239471980107699E-2</v>
      </c>
      <c r="I79" s="86">
        <f t="shared" ref="I79:I86" si="62">1/(1+EXP($O$80+$P$80*G79))</f>
        <v>3.01332287321774E-2</v>
      </c>
      <c r="K79" s="80" t="s">
        <v>39</v>
      </c>
      <c r="L79" s="30">
        <f t="array" ref="L79">SUMPRODUCT(C79:C86,LN(F79:F86))+SUMPRODUCT(B79:B86-C79:C86,LN(1-F79:F86))</f>
        <v>-308.89235442255051</v>
      </c>
      <c r="N79" s="87" t="s">
        <v>44</v>
      </c>
      <c r="O79" s="30">
        <v>-3.0466647674256344</v>
      </c>
      <c r="P79" s="30">
        <v>0.36193265390805907</v>
      </c>
      <c r="Y79" s="28" t="s">
        <v>3</v>
      </c>
      <c r="Z79" s="23">
        <f t="shared" si="60"/>
        <v>1.8181818181818181E-2</v>
      </c>
      <c r="AA79" s="2">
        <v>1.96</v>
      </c>
      <c r="AB79" s="2">
        <f t="shared" ref="AB79:AB86" si="63">(Z79*(1-Z79)/B79)^(1/2)</f>
        <v>1.8015770702067717E-2</v>
      </c>
      <c r="AC79" s="8">
        <f>Z79+AA79*AB79</f>
        <v>5.3492728757870908E-2</v>
      </c>
      <c r="AD79" s="8">
        <f>IF(Z79-AA79*AB79&gt;0,Z79-AA79*AB79,0)</f>
        <v>0</v>
      </c>
      <c r="AM79" s="78" t="str">
        <f>A81</f>
        <v>I3</v>
      </c>
      <c r="AN79" s="79" t="str">
        <f>A82</f>
        <v>I4</v>
      </c>
      <c r="AO79" s="25">
        <f>(C81+C82)/(B81+B82)</f>
        <v>0.14606741573033707</v>
      </c>
      <c r="AP79" s="33">
        <f>1-AO79</f>
        <v>0.8539325842696629</v>
      </c>
      <c r="AQ79" s="48">
        <f>SQRT(AO79*AP79*(((1/C81)+(1/C82))))</f>
        <v>0.13422669196791975</v>
      </c>
      <c r="AR79" s="2">
        <f>(D81-D82)/AQ79</f>
        <v>-0.87263614437798087</v>
      </c>
      <c r="AS79" s="2">
        <f>_xlfn.NORM.S.INV(0.025)</f>
        <v>-1.9599639845400538</v>
      </c>
      <c r="AT79" s="2">
        <f>_xlfn.NORM.S.INV(0.975)</f>
        <v>1.9599639845400536</v>
      </c>
      <c r="AU79" s="49" t="str">
        <f>IF(AR79&lt;AS79,"Yes","No")</f>
        <v>No</v>
      </c>
      <c r="AV79" s="33" t="str">
        <f>IF(AR79&gt;AT79,"Yes","No")</f>
        <v>No</v>
      </c>
      <c r="AW79" s="36" t="s">
        <v>77</v>
      </c>
      <c r="AY79" s="5"/>
      <c r="AZ79" s="45"/>
      <c r="BA79" s="46"/>
      <c r="BB79" s="47"/>
      <c r="BC79" s="44"/>
    </row>
    <row r="80" spans="1:55" x14ac:dyDescent="0.3">
      <c r="A80" s="84" t="s">
        <v>4</v>
      </c>
      <c r="B80" s="28">
        <v>86</v>
      </c>
      <c r="C80" s="28">
        <v>7</v>
      </c>
      <c r="D80" s="85">
        <f t="shared" ref="D80:D86" si="64">C80/B80</f>
        <v>8.1395348837209308E-2</v>
      </c>
      <c r="E80" s="85">
        <v>8.1395348837209308E-2</v>
      </c>
      <c r="F80" s="85">
        <v>7.9999771511387902E-2</v>
      </c>
      <c r="G80" s="28">
        <v>2</v>
      </c>
      <c r="H80" s="86">
        <f t="shared" si="61"/>
        <v>9.7998857395461755E-2</v>
      </c>
      <c r="I80" s="86">
        <f t="shared" si="62"/>
        <v>5.9084037428313661E-2</v>
      </c>
      <c r="K80" s="80" t="s">
        <v>40</v>
      </c>
      <c r="L80" s="30">
        <f>SUMPRODUCT(C79:C86,LN(H79:H86))+SUMPRODUCT(B79:B86-C79:C86,LN(1-H79:H86))</f>
        <v>-318.22775870301501</v>
      </c>
      <c r="N80" s="87" t="s">
        <v>45</v>
      </c>
      <c r="O80" s="30">
        <v>4.1751673753877592</v>
      </c>
      <c r="P80" s="30">
        <v>-0.70363716997872494</v>
      </c>
      <c r="Y80" s="28" t="s">
        <v>4</v>
      </c>
      <c r="Z80" s="23">
        <f t="shared" si="60"/>
        <v>8.1395348837209308E-2</v>
      </c>
      <c r="AA80" s="2">
        <v>1.96</v>
      </c>
      <c r="AB80" s="2">
        <f t="shared" si="63"/>
        <v>2.9485933979015555E-2</v>
      </c>
      <c r="AC80" s="8">
        <f t="shared" ref="AC80:AC85" si="65">Z80+AA80*AB80</f>
        <v>0.13918777943607979</v>
      </c>
      <c r="AD80" s="8">
        <f>IF(Z80-AA80*AB80&gt;0,Z80-AA80*AB80,0)</f>
        <v>2.3602918238338821E-2</v>
      </c>
      <c r="AM80" s="78" t="str">
        <f>A82</f>
        <v>I4</v>
      </c>
      <c r="AN80" s="79" t="str">
        <f>A83</f>
        <v>I5</v>
      </c>
      <c r="AO80" s="25">
        <f>(C82+C83)/(B82+B83)</f>
        <v>0.27777777777777779</v>
      </c>
      <c r="AP80" s="33">
        <f>1-AO80</f>
        <v>0.72222222222222221</v>
      </c>
      <c r="AQ80" s="48">
        <f>SQRT(AO80*AP80*(((1/C82)+(1/C83))))</f>
        <v>0.11144130830595526</v>
      </c>
      <c r="AR80" s="2">
        <f>(D82-D83)/AQ80</f>
        <v>-2.1178891171267518</v>
      </c>
      <c r="AS80" s="2">
        <f>_xlfn.NORM.S.INV(0.025)</f>
        <v>-1.9599639845400538</v>
      </c>
      <c r="AT80" s="2">
        <f>_xlfn.NORM.S.INV(0.975)</f>
        <v>1.9599639845400536</v>
      </c>
      <c r="AU80" s="49" t="str">
        <f>IF(AR80&lt;AS80,"Yes","No")</f>
        <v>Yes</v>
      </c>
      <c r="AV80" s="33" t="str">
        <f>IF(AR80&gt;AT80,"Yes","No")</f>
        <v>No</v>
      </c>
      <c r="AW80" s="50" t="s">
        <v>78</v>
      </c>
      <c r="AY80" s="5"/>
      <c r="AZ80" s="45"/>
      <c r="BA80" s="46"/>
      <c r="BB80" s="47"/>
      <c r="BC80" s="44"/>
    </row>
    <row r="81" spans="1:55" x14ac:dyDescent="0.3">
      <c r="A81" s="84" t="s">
        <v>5</v>
      </c>
      <c r="B81" s="28">
        <v>114</v>
      </c>
      <c r="C81" s="28">
        <v>9</v>
      </c>
      <c r="D81" s="85">
        <f t="shared" si="64"/>
        <v>7.8947368421052627E-2</v>
      </c>
      <c r="E81" s="85">
        <v>7.8947368421052627E-2</v>
      </c>
      <c r="F81" s="85">
        <v>7.9999771511387902E-2</v>
      </c>
      <c r="G81" s="28">
        <v>3</v>
      </c>
      <c r="H81" s="86">
        <f t="shared" si="61"/>
        <v>0.14073637694054292</v>
      </c>
      <c r="I81" s="86">
        <f t="shared" si="62"/>
        <v>0.11261981168555306</v>
      </c>
      <c r="K81" s="80" t="s">
        <v>41</v>
      </c>
      <c r="L81" s="30">
        <f t="array" ref="L81">SUMPRODUCT(C79:C86,LN(I79:I86))+SUMPRODUCT(B79:B86-C79:C86,LN(1-I79:I86))</f>
        <v>-311.72672099734376</v>
      </c>
      <c r="Y81" s="28" t="s">
        <v>5</v>
      </c>
      <c r="Z81" s="23">
        <f t="shared" si="60"/>
        <v>7.8947368421052627E-2</v>
      </c>
      <c r="AA81" s="2">
        <v>1.96</v>
      </c>
      <c r="AB81" s="2">
        <f t="shared" si="63"/>
        <v>2.5255654472036662E-2</v>
      </c>
      <c r="AC81" s="8">
        <f t="shared" si="65"/>
        <v>0.12844845118624448</v>
      </c>
      <c r="AD81" s="8">
        <f t="shared" ref="AD81:AD86" si="66">IF(Z81-AA81*AB81&gt;0,Z81-AA81*AB81,0)</f>
        <v>2.9446285655860771E-2</v>
      </c>
      <c r="AM81" s="72" t="str">
        <f>A83</f>
        <v>I5</v>
      </c>
      <c r="AN81" s="79" t="str">
        <f>A84</f>
        <v>I6</v>
      </c>
      <c r="AO81" s="25">
        <f>(C83+C84)/(B83+B84)</f>
        <v>0.45695364238410596</v>
      </c>
      <c r="AP81" s="33">
        <f t="shared" ref="AP81:AP86" si="67">1-AO81</f>
        <v>0.54304635761589404</v>
      </c>
      <c r="AQ81" s="48">
        <f>SQRT(AO81*AP81*(((1/C83)+(1/C84))))</f>
        <v>0.11995147396162605</v>
      </c>
      <c r="AR81" s="2">
        <f>(D83-D84)/AQ81</f>
        <v>-0.44697675244356927</v>
      </c>
      <c r="AS81" s="2">
        <f t="shared" ref="AS81:AS86" si="68">_xlfn.NORM.S.INV(0.025)</f>
        <v>-1.9599639845400538</v>
      </c>
      <c r="AT81" s="2">
        <f t="shared" ref="AT81:AT86" si="69">_xlfn.NORM.S.INV(0.975)</f>
        <v>1.9599639845400536</v>
      </c>
      <c r="AU81" s="49" t="str">
        <f t="shared" ref="AU81:AU86" si="70">IF(AR81&lt;AS81,"Yes","No")</f>
        <v>No</v>
      </c>
      <c r="AV81" s="33" t="str">
        <f t="shared" ref="AV81:AV86" si="71">IF(AR81&gt;AT81,"Yes","No")</f>
        <v>No</v>
      </c>
      <c r="AW81" s="36" t="s">
        <v>77</v>
      </c>
      <c r="AY81" s="5"/>
      <c r="AZ81" s="45"/>
      <c r="BA81" s="46"/>
      <c r="BB81" s="47"/>
      <c r="BC81" s="44"/>
    </row>
    <row r="82" spans="1:55" x14ac:dyDescent="0.3">
      <c r="A82" s="84" t="s">
        <v>6</v>
      </c>
      <c r="B82" s="28">
        <v>153</v>
      </c>
      <c r="C82" s="28">
        <v>30</v>
      </c>
      <c r="D82" s="85">
        <f t="shared" si="64"/>
        <v>0.19607843137254902</v>
      </c>
      <c r="E82" s="85">
        <v>0.19607843137254902</v>
      </c>
      <c r="F82" s="85">
        <v>0.19607841262682618</v>
      </c>
      <c r="G82" s="28">
        <v>4</v>
      </c>
      <c r="H82" s="86">
        <f t="shared" si="61"/>
        <v>0.20211182375752693</v>
      </c>
      <c r="I82" s="86">
        <f t="shared" si="62"/>
        <v>0.20413976645895757</v>
      </c>
      <c r="Y82" s="28" t="s">
        <v>6</v>
      </c>
      <c r="Z82" s="23">
        <f t="shared" si="60"/>
        <v>0.19607843137254902</v>
      </c>
      <c r="AA82" s="2">
        <v>1.96</v>
      </c>
      <c r="AB82" s="2">
        <f t="shared" si="63"/>
        <v>3.2097856923862828E-2</v>
      </c>
      <c r="AC82" s="8">
        <f t="shared" si="65"/>
        <v>0.25899023094332019</v>
      </c>
      <c r="AD82" s="8">
        <f t="shared" si="66"/>
        <v>0.13316663180177787</v>
      </c>
      <c r="AM82" s="72" t="str">
        <f>A84</f>
        <v>I6</v>
      </c>
      <c r="AN82" s="79" t="str">
        <f>A85</f>
        <v>I7</v>
      </c>
      <c r="AO82" s="25">
        <f>(C84+C85)/(B84+B85)</f>
        <v>0.57246376811594202</v>
      </c>
      <c r="AP82" s="33">
        <f t="shared" si="67"/>
        <v>0.42753623188405798</v>
      </c>
      <c r="AQ82" s="48">
        <f>SQRT(AO82*AP82*(((1/C84)+(1/C85))))</f>
        <v>0.11241604327658861</v>
      </c>
      <c r="AR82" s="2">
        <f>(D84-D85)/AQ82</f>
        <v>-1.5660613470882665</v>
      </c>
      <c r="AS82" s="2">
        <f t="shared" si="68"/>
        <v>-1.9599639845400538</v>
      </c>
      <c r="AT82" s="2">
        <f t="shared" si="69"/>
        <v>1.9599639845400536</v>
      </c>
      <c r="AU82" s="49" t="str">
        <f t="shared" si="70"/>
        <v>No</v>
      </c>
      <c r="AV82" s="33" t="str">
        <f t="shared" si="71"/>
        <v>No</v>
      </c>
      <c r="AW82" s="36" t="s">
        <v>77</v>
      </c>
      <c r="AY82" s="5"/>
      <c r="AZ82" s="45"/>
      <c r="BA82" s="46"/>
      <c r="BB82" s="47"/>
      <c r="BC82" s="44"/>
    </row>
    <row r="83" spans="1:55" x14ac:dyDescent="0.3">
      <c r="A83" s="84" t="s">
        <v>7</v>
      </c>
      <c r="B83" s="28">
        <v>81</v>
      </c>
      <c r="C83" s="28">
        <v>35</v>
      </c>
      <c r="D83" s="85">
        <f t="shared" si="64"/>
        <v>0.43209876543209874</v>
      </c>
      <c r="E83" s="85">
        <v>0.43209876543209874</v>
      </c>
      <c r="F83" s="85">
        <v>0.43209907195826924</v>
      </c>
      <c r="G83" s="28">
        <v>5</v>
      </c>
      <c r="H83" s="86">
        <f t="shared" si="61"/>
        <v>0.29025323935865732</v>
      </c>
      <c r="I83" s="86">
        <f t="shared" si="62"/>
        <v>0.34141799557611996</v>
      </c>
      <c r="Y83" s="28" t="s">
        <v>7</v>
      </c>
      <c r="Z83" s="23">
        <f t="shared" si="60"/>
        <v>0.43209876543209874</v>
      </c>
      <c r="AA83" s="2">
        <v>1.96</v>
      </c>
      <c r="AB83" s="2">
        <f t="shared" si="63"/>
        <v>5.5040885178981834E-2</v>
      </c>
      <c r="AC83" s="8">
        <f t="shared" si="65"/>
        <v>0.53997890038290319</v>
      </c>
      <c r="AD83" s="8">
        <f t="shared" si="66"/>
        <v>0.32421863048129435</v>
      </c>
      <c r="AM83" s="72" t="str">
        <f>A85</f>
        <v>I7</v>
      </c>
      <c r="AN83" s="79" t="str">
        <f>A86</f>
        <v>I8</v>
      </c>
      <c r="AO83" s="25">
        <f>(C85+C86)/(B85+B86)</f>
        <v>0.72033898305084743</v>
      </c>
      <c r="AP83" s="33">
        <f t="shared" si="67"/>
        <v>0.27966101694915257</v>
      </c>
      <c r="AQ83" s="48">
        <f>SQRT(AO83*AP83*(((1/C85)+(1/C86))))</f>
        <v>9.7534359377691615E-2</v>
      </c>
      <c r="AR83" s="2">
        <f>(D85-D86)/AQ83</f>
        <v>-1.4172984269302</v>
      </c>
      <c r="AS83" s="2">
        <f t="shared" si="68"/>
        <v>-1.9599639845400538</v>
      </c>
      <c r="AT83" s="2">
        <f t="shared" si="69"/>
        <v>1.9599639845400536</v>
      </c>
      <c r="AU83" s="49" t="str">
        <f t="shared" si="70"/>
        <v>No</v>
      </c>
      <c r="AV83" s="33" t="str">
        <f t="shared" si="71"/>
        <v>No</v>
      </c>
      <c r="AW83" s="36" t="s">
        <v>77</v>
      </c>
      <c r="AY83" s="5"/>
      <c r="AZ83" s="45"/>
      <c r="BA83" s="46"/>
      <c r="BB83" s="47"/>
      <c r="BC83" s="44"/>
    </row>
    <row r="84" spans="1:55" x14ac:dyDescent="0.3">
      <c r="A84" s="84" t="s">
        <v>8</v>
      </c>
      <c r="B84" s="28">
        <v>70</v>
      </c>
      <c r="C84" s="28">
        <v>34</v>
      </c>
      <c r="D84" s="85">
        <f t="shared" si="64"/>
        <v>0.48571428571428571</v>
      </c>
      <c r="E84" s="85">
        <v>0.48571428571428571</v>
      </c>
      <c r="F84" s="85">
        <v>0.4857146297377421</v>
      </c>
      <c r="G84" s="28">
        <v>6</v>
      </c>
      <c r="H84" s="86">
        <f t="shared" si="61"/>
        <v>0.41683332222693137</v>
      </c>
      <c r="I84" s="86">
        <f t="shared" si="62"/>
        <v>0.51166179579753579</v>
      </c>
      <c r="Y84" s="28" t="s">
        <v>8</v>
      </c>
      <c r="Z84" s="23">
        <f t="shared" si="60"/>
        <v>0.48571428571428571</v>
      </c>
      <c r="AA84" s="2">
        <v>1.96</v>
      </c>
      <c r="AB84" s="2">
        <f t="shared" si="63"/>
        <v>5.9737033066043103E-2</v>
      </c>
      <c r="AC84" s="8">
        <f t="shared" si="65"/>
        <v>0.60279887052373016</v>
      </c>
      <c r="AD84" s="8">
        <f t="shared" si="66"/>
        <v>0.36862970090484126</v>
      </c>
      <c r="AM84" s="72" t="str">
        <f>AM79</f>
        <v>I3</v>
      </c>
      <c r="AN84" s="79" t="str">
        <f>A79</f>
        <v>I1</v>
      </c>
      <c r="AO84" s="25">
        <f>(C81+C79)/(B81+B79)</f>
        <v>5.9171597633136092E-2</v>
      </c>
      <c r="AP84" s="33">
        <f t="shared" si="67"/>
        <v>0.94082840236686394</v>
      </c>
      <c r="AQ84" s="48">
        <f>SQRT(AO84*AP84*(((1/C81)+(1/C79))))</f>
        <v>0.24870848546190319</v>
      </c>
      <c r="AR84" s="2">
        <f>(D79-D81)/AQ84</f>
        <v>-0.24432439498950037</v>
      </c>
      <c r="AS84" s="2">
        <f t="shared" si="68"/>
        <v>-1.9599639845400538</v>
      </c>
      <c r="AT84" s="2">
        <f t="shared" si="69"/>
        <v>1.9599639845400536</v>
      </c>
      <c r="AU84" s="49" t="str">
        <f t="shared" si="70"/>
        <v>No</v>
      </c>
      <c r="AV84" s="33" t="str">
        <f t="shared" si="71"/>
        <v>No</v>
      </c>
      <c r="AW84" s="36" t="s">
        <v>77</v>
      </c>
      <c r="AY84" s="5"/>
      <c r="AZ84" s="45"/>
      <c r="BA84" s="46"/>
      <c r="BB84" s="47"/>
      <c r="BC84" s="44"/>
    </row>
    <row r="85" spans="1:55" x14ac:dyDescent="0.3">
      <c r="A85" s="84" t="s">
        <v>9</v>
      </c>
      <c r="B85" s="28">
        <v>68</v>
      </c>
      <c r="C85" s="28">
        <v>45</v>
      </c>
      <c r="D85" s="85">
        <f t="shared" si="64"/>
        <v>0.66176470588235292</v>
      </c>
      <c r="E85" s="85">
        <v>0.66176470588235292</v>
      </c>
      <c r="F85" s="85">
        <v>0.66176359414012509</v>
      </c>
      <c r="G85" s="28">
        <v>7</v>
      </c>
      <c r="H85" s="86">
        <f t="shared" si="61"/>
        <v>0.59861526060022063</v>
      </c>
      <c r="I85" s="86">
        <f t="shared" si="62"/>
        <v>0.67924249863328501</v>
      </c>
      <c r="Y85" s="28" t="s">
        <v>9</v>
      </c>
      <c r="Z85" s="23">
        <f t="shared" si="60"/>
        <v>0.66176470588235292</v>
      </c>
      <c r="AA85" s="2">
        <v>1.96</v>
      </c>
      <c r="AB85" s="2">
        <f t="shared" si="63"/>
        <v>5.7372900439707983E-2</v>
      </c>
      <c r="AC85" s="8">
        <f t="shared" si="65"/>
        <v>0.77421559074418056</v>
      </c>
      <c r="AD85" s="8">
        <f t="shared" si="66"/>
        <v>0.54931382102052528</v>
      </c>
      <c r="AM85" s="72" t="str">
        <f>AM80</f>
        <v>I4</v>
      </c>
      <c r="AN85" s="79" t="str">
        <f>AN83</f>
        <v>I8</v>
      </c>
      <c r="AO85" s="25">
        <f>(C82+C86)/(B82+B86)</f>
        <v>0.34482758620689657</v>
      </c>
      <c r="AP85" s="33">
        <f t="shared" si="67"/>
        <v>0.65517241379310343</v>
      </c>
      <c r="AQ85" s="48">
        <f>SQRT(AO85*AP85*(((1/C82)+(1/C86))))</f>
        <v>0.11479876066343782</v>
      </c>
      <c r="AR85" s="2">
        <f>(D82-D86)/AQ85</f>
        <v>-5.2606976341670002</v>
      </c>
      <c r="AS85" s="2">
        <f t="shared" si="68"/>
        <v>-1.9599639845400538</v>
      </c>
      <c r="AT85" s="2">
        <f t="shared" si="69"/>
        <v>1.9599639845400536</v>
      </c>
      <c r="AU85" s="49" t="str">
        <f t="shared" si="70"/>
        <v>Yes</v>
      </c>
      <c r="AV85" s="33" t="str">
        <f t="shared" si="71"/>
        <v>No</v>
      </c>
      <c r="AW85" s="50" t="s">
        <v>78</v>
      </c>
      <c r="AY85" s="5"/>
      <c r="AZ85" s="45"/>
      <c r="BA85" s="46"/>
      <c r="BB85" s="47"/>
      <c r="BC85" s="44"/>
    </row>
    <row r="86" spans="1:55" x14ac:dyDescent="0.3">
      <c r="A86" s="84" t="s">
        <v>10</v>
      </c>
      <c r="B86" s="28">
        <v>50</v>
      </c>
      <c r="C86" s="28">
        <v>40</v>
      </c>
      <c r="D86" s="85">
        <f t="shared" si="64"/>
        <v>0.8</v>
      </c>
      <c r="E86" s="85">
        <v>0.8</v>
      </c>
      <c r="F86" s="85">
        <v>0.79999927938193538</v>
      </c>
      <c r="G86" s="28">
        <v>8</v>
      </c>
      <c r="H86" s="86">
        <f t="shared" si="61"/>
        <v>0.8596727063686701</v>
      </c>
      <c r="I86" s="86">
        <f t="shared" si="62"/>
        <v>0.81060252567027113</v>
      </c>
      <c r="Y86" s="28" t="s">
        <v>10</v>
      </c>
      <c r="Z86" s="23">
        <f t="shared" si="60"/>
        <v>0.8</v>
      </c>
      <c r="AA86" s="2">
        <v>1.96</v>
      </c>
      <c r="AB86" s="2">
        <f t="shared" si="63"/>
        <v>5.6568542494923803E-2</v>
      </c>
      <c r="AC86" s="8">
        <f>Z86+AA86*AB86</f>
        <v>0.91087434329005068</v>
      </c>
      <c r="AD86" s="8">
        <f t="shared" si="66"/>
        <v>0.68912565670994941</v>
      </c>
      <c r="AM86" s="72" t="str">
        <f>A79</f>
        <v>I1</v>
      </c>
      <c r="AN86" s="79" t="str">
        <f>A80</f>
        <v>I2</v>
      </c>
      <c r="AO86" s="25">
        <f>(C79+C80)/(B79+B80)</f>
        <v>5.6737588652482268E-2</v>
      </c>
      <c r="AP86" s="33">
        <f t="shared" si="67"/>
        <v>0.94326241134751776</v>
      </c>
      <c r="AQ86" s="48">
        <f>SQRT(AO86*AP86*(((1/C79)+(1/C80))))</f>
        <v>0.24731341523635028</v>
      </c>
      <c r="AR86" s="2">
        <f>(D83-D86)/AQ86</f>
        <v>-1.4875910965699484</v>
      </c>
      <c r="AS86" s="2">
        <f t="shared" si="68"/>
        <v>-1.9599639845400538</v>
      </c>
      <c r="AT86" s="2">
        <f t="shared" si="69"/>
        <v>1.9599639845400536</v>
      </c>
      <c r="AU86" s="49" t="str">
        <f t="shared" si="70"/>
        <v>No</v>
      </c>
      <c r="AV86" s="33" t="str">
        <f t="shared" si="71"/>
        <v>No</v>
      </c>
      <c r="AW86" s="36" t="s">
        <v>77</v>
      </c>
      <c r="AY86" s="5"/>
      <c r="AZ86" s="45"/>
      <c r="BA86" s="46"/>
      <c r="BB86" s="47"/>
      <c r="BC86" s="44"/>
    </row>
    <row r="87" spans="1:55" x14ac:dyDescent="0.3">
      <c r="A87" s="4" t="s">
        <v>18</v>
      </c>
      <c r="B87" s="4">
        <f>SUM(B79:B86)</f>
        <v>677</v>
      </c>
      <c r="C87" s="20">
        <f>SUM(C79:C86)</f>
        <v>201</v>
      </c>
      <c r="AM87" s="5"/>
      <c r="AN87" s="51"/>
      <c r="AO87" s="42"/>
      <c r="AP87" s="43"/>
      <c r="AY87" s="5"/>
      <c r="AZ87" s="5"/>
      <c r="BA87" s="5"/>
      <c r="BB87" s="5"/>
      <c r="BC87" s="5"/>
    </row>
    <row r="88" spans="1:55" x14ac:dyDescent="0.3">
      <c r="A88" s="4"/>
      <c r="B88" s="4"/>
      <c r="C88" s="11"/>
      <c r="AM88" s="156" t="s">
        <v>51</v>
      </c>
      <c r="AN88" s="156"/>
      <c r="AO88" s="156"/>
    </row>
    <row r="89" spans="1:55" x14ac:dyDescent="0.3">
      <c r="B89" s="4"/>
      <c r="AM89" s="72" t="s">
        <v>52</v>
      </c>
      <c r="AN89" s="72" t="str">
        <f>AN74</f>
        <v>Critical value</v>
      </c>
      <c r="AO89" s="72" t="s">
        <v>53</v>
      </c>
    </row>
    <row r="90" spans="1:55" x14ac:dyDescent="0.3">
      <c r="AM90" s="2">
        <f>-2*(L79-L78)</f>
        <v>3.9862203266238794E-3</v>
      </c>
      <c r="AN90" s="2">
        <f>AN15</f>
        <v>7.8147279032511774</v>
      </c>
      <c r="AO90" s="26" t="str">
        <f>IF(ABS(AM90)&gt;AN90,"Yes","No")</f>
        <v>No</v>
      </c>
    </row>
  </sheetData>
  <mergeCells count="18">
    <mergeCell ref="AM2:AW2"/>
    <mergeCell ref="Y77:AD77"/>
    <mergeCell ref="AM77:AW77"/>
    <mergeCell ref="AM62:AW62"/>
    <mergeCell ref="AM47:AW47"/>
    <mergeCell ref="AM32:AW32"/>
    <mergeCell ref="Y62:AD62"/>
    <mergeCell ref="Y47:AD47"/>
    <mergeCell ref="Y32:AD32"/>
    <mergeCell ref="Y17:AD17"/>
    <mergeCell ref="Y2:AD2"/>
    <mergeCell ref="AM73:AO73"/>
    <mergeCell ref="AM88:AO88"/>
    <mergeCell ref="AM13:AO13"/>
    <mergeCell ref="AM28:AO28"/>
    <mergeCell ref="AM43:AO43"/>
    <mergeCell ref="AM58:AO58"/>
    <mergeCell ref="AM17:AW1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73"/>
  <sheetViews>
    <sheetView zoomScale="70" zoomScaleNormal="70" workbookViewId="0"/>
  </sheetViews>
  <sheetFormatPr defaultColWidth="8.6640625" defaultRowHeight="14.4" x14ac:dyDescent="0.3"/>
  <cols>
    <col min="1" max="1" width="8.77734375" style="20" customWidth="1"/>
    <col min="2" max="2" width="9.77734375" customWidth="1"/>
    <col min="3" max="3" width="8.77734375" customWidth="1"/>
    <col min="4" max="4" width="10" customWidth="1"/>
    <col min="5" max="10" width="8.77734375" customWidth="1"/>
    <col min="11" max="11" width="8.77734375" style="20" customWidth="1"/>
    <col min="13" max="13" width="10.33203125" customWidth="1"/>
    <col min="15" max="15" width="11.33203125" customWidth="1"/>
    <col min="22" max="22" width="17.109375" customWidth="1"/>
    <col min="23" max="23" width="8.6640625" style="20"/>
    <col min="34" max="34" width="14.77734375" customWidth="1"/>
  </cols>
  <sheetData>
    <row r="1" spans="1:34" s="20" customFormat="1" ht="42.45" customHeight="1" x14ac:dyDescent="0.3">
      <c r="B1" s="1"/>
      <c r="D1" s="1"/>
      <c r="M1" s="159" t="s">
        <v>65</v>
      </c>
      <c r="N1" s="159"/>
      <c r="O1" s="159"/>
      <c r="P1" s="159"/>
      <c r="Q1" s="159"/>
      <c r="R1" s="159"/>
      <c r="S1" s="159"/>
      <c r="T1" s="159"/>
      <c r="U1" s="159"/>
    </row>
    <row r="2" spans="1:34" ht="45" customHeight="1" x14ac:dyDescent="0.3">
      <c r="B2" s="1">
        <v>41091</v>
      </c>
      <c r="C2" t="s">
        <v>0</v>
      </c>
      <c r="D2" s="1">
        <v>41456</v>
      </c>
      <c r="M2" s="1">
        <v>41091</v>
      </c>
      <c r="N2" s="20" t="s">
        <v>0</v>
      </c>
      <c r="O2" s="1">
        <v>41456</v>
      </c>
      <c r="V2" s="71" t="s">
        <v>85</v>
      </c>
      <c r="X2" s="160" t="s">
        <v>83</v>
      </c>
      <c r="Y2" s="161"/>
      <c r="Z2" s="161"/>
      <c r="AA2" s="161"/>
      <c r="AB2" s="161"/>
      <c r="AC2" s="161"/>
      <c r="AD2" s="161"/>
      <c r="AE2" s="161"/>
      <c r="AF2" s="161"/>
      <c r="AG2" s="162"/>
      <c r="AH2" s="71" t="s">
        <v>85</v>
      </c>
    </row>
    <row r="3" spans="1:34" x14ac:dyDescent="0.3">
      <c r="A3" s="2"/>
      <c r="B3" s="2" t="s">
        <v>3</v>
      </c>
      <c r="C3" s="2" t="s">
        <v>4</v>
      </c>
      <c r="D3" s="2" t="s">
        <v>5</v>
      </c>
      <c r="E3" s="2" t="s">
        <v>6</v>
      </c>
      <c r="F3" s="2" t="s">
        <v>7</v>
      </c>
      <c r="G3" s="2" t="s">
        <v>8</v>
      </c>
      <c r="H3" s="2" t="s">
        <v>9</v>
      </c>
      <c r="I3" s="2" t="s">
        <v>10</v>
      </c>
      <c r="J3" s="2" t="s">
        <v>14</v>
      </c>
      <c r="K3" s="5"/>
      <c r="L3" s="56"/>
      <c r="M3" s="60" t="s">
        <v>3</v>
      </c>
      <c r="N3" s="60" t="s">
        <v>4</v>
      </c>
      <c r="O3" s="60" t="s">
        <v>5</v>
      </c>
      <c r="P3" s="60" t="s">
        <v>6</v>
      </c>
      <c r="Q3" s="60" t="s">
        <v>7</v>
      </c>
      <c r="R3" s="60" t="s">
        <v>8</v>
      </c>
      <c r="S3" s="60" t="s">
        <v>9</v>
      </c>
      <c r="T3" s="60" t="s">
        <v>10</v>
      </c>
      <c r="U3" s="60" t="s">
        <v>14</v>
      </c>
      <c r="V3" s="70"/>
      <c r="X3" s="56"/>
      <c r="Y3" s="2" t="s">
        <v>3</v>
      </c>
      <c r="Z3" s="2" t="s">
        <v>4</v>
      </c>
      <c r="AA3" s="2" t="s">
        <v>5</v>
      </c>
      <c r="AB3" s="2" t="s">
        <v>6</v>
      </c>
      <c r="AC3" s="2" t="s">
        <v>7</v>
      </c>
      <c r="AD3" s="2" t="s">
        <v>8</v>
      </c>
      <c r="AE3" s="2" t="s">
        <v>9</v>
      </c>
      <c r="AF3" s="2" t="s">
        <v>10</v>
      </c>
      <c r="AG3" s="2" t="s">
        <v>14</v>
      </c>
    </row>
    <row r="4" spans="1:34" x14ac:dyDescent="0.3">
      <c r="A4" s="2" t="s">
        <v>3</v>
      </c>
      <c r="B4" s="2">
        <v>59</v>
      </c>
      <c r="C4" s="2">
        <v>1</v>
      </c>
      <c r="D4" s="2">
        <v>0</v>
      </c>
      <c r="E4" s="2">
        <v>0</v>
      </c>
      <c r="F4" s="2">
        <v>0</v>
      </c>
      <c r="G4" s="2">
        <v>0</v>
      </c>
      <c r="H4" s="2">
        <v>0</v>
      </c>
      <c r="I4" s="2">
        <v>0</v>
      </c>
      <c r="J4" s="2">
        <v>0</v>
      </c>
      <c r="K4" s="5"/>
      <c r="L4" s="59" t="s">
        <v>3</v>
      </c>
      <c r="M4" s="62">
        <f t="shared" ref="M4:U4" si="0">B4/SUM($B4:$J4)</f>
        <v>0.98333333333333328</v>
      </c>
      <c r="N4" s="63">
        <f t="shared" si="0"/>
        <v>1.6666666666666666E-2</v>
      </c>
      <c r="O4" s="63">
        <f t="shared" si="0"/>
        <v>0</v>
      </c>
      <c r="P4" s="63">
        <f t="shared" si="0"/>
        <v>0</v>
      </c>
      <c r="Q4" s="63">
        <f t="shared" si="0"/>
        <v>0</v>
      </c>
      <c r="R4" s="63">
        <f t="shared" si="0"/>
        <v>0</v>
      </c>
      <c r="S4" s="63">
        <f t="shared" si="0"/>
        <v>0</v>
      </c>
      <c r="T4" s="63">
        <f t="shared" si="0"/>
        <v>0</v>
      </c>
      <c r="U4" s="64">
        <f t="shared" si="0"/>
        <v>0</v>
      </c>
      <c r="V4" s="35">
        <f>SUM(M4:U4)</f>
        <v>1</v>
      </c>
      <c r="W4" s="6"/>
      <c r="X4" s="58" t="s">
        <v>3</v>
      </c>
      <c r="Y4" s="63">
        <f t="array" ref="Y4:AG12">MMULT(M4:U12,M16:U24)</f>
        <v>0.9836601307189542</v>
      </c>
      <c r="Z4" s="63">
        <v>1.5686274509803921E-2</v>
      </c>
      <c r="AA4" s="63">
        <v>0</v>
      </c>
      <c r="AB4" s="63">
        <v>4.9019607843137254E-4</v>
      </c>
      <c r="AC4" s="63">
        <v>1.6339869281045751E-4</v>
      </c>
      <c r="AD4" s="63">
        <v>0</v>
      </c>
      <c r="AE4" s="63">
        <v>0</v>
      </c>
      <c r="AF4" s="63">
        <v>0</v>
      </c>
      <c r="AG4" s="64">
        <v>0</v>
      </c>
      <c r="AH4" s="35">
        <f>SUM(Y4:AG4)</f>
        <v>1</v>
      </c>
    </row>
    <row r="5" spans="1:34" x14ac:dyDescent="0.3">
      <c r="A5" s="2" t="s">
        <v>4</v>
      </c>
      <c r="B5" s="2">
        <v>1</v>
      </c>
      <c r="C5" s="2">
        <v>87</v>
      </c>
      <c r="D5" s="2">
        <v>2</v>
      </c>
      <c r="E5" s="2">
        <v>0</v>
      </c>
      <c r="F5" s="2">
        <v>0</v>
      </c>
      <c r="G5" s="2">
        <v>0</v>
      </c>
      <c r="H5" s="2">
        <v>0</v>
      </c>
      <c r="I5" s="2">
        <v>0</v>
      </c>
      <c r="J5" s="2">
        <v>0</v>
      </c>
      <c r="K5" s="5"/>
      <c r="L5" s="59" t="s">
        <v>4</v>
      </c>
      <c r="M5" s="65">
        <f t="shared" ref="M5:M11" si="1">B5/SUM($B5:$J5)</f>
        <v>1.1111111111111112E-2</v>
      </c>
      <c r="N5" s="61">
        <f t="shared" ref="N5:U11" si="2">C5/SUM($B5:$J5)</f>
        <v>0.96666666666666667</v>
      </c>
      <c r="O5" s="61">
        <f t="shared" si="2"/>
        <v>2.2222222222222223E-2</v>
      </c>
      <c r="P5" s="61">
        <f t="shared" si="2"/>
        <v>0</v>
      </c>
      <c r="Q5" s="61">
        <f t="shared" si="2"/>
        <v>0</v>
      </c>
      <c r="R5" s="61">
        <f t="shared" si="2"/>
        <v>0</v>
      </c>
      <c r="S5" s="61">
        <f t="shared" si="2"/>
        <v>0</v>
      </c>
      <c r="T5" s="61">
        <f t="shared" si="2"/>
        <v>0</v>
      </c>
      <c r="U5" s="66">
        <f t="shared" si="2"/>
        <v>0</v>
      </c>
      <c r="V5" s="35">
        <f t="shared" ref="V5:V12" si="3">SUM(M5:U5)</f>
        <v>1</v>
      </c>
      <c r="W5" s="6"/>
      <c r="X5" s="58" t="s">
        <v>4</v>
      </c>
      <c r="Y5" s="61">
        <v>3.1123560535325237E-2</v>
      </c>
      <c r="Z5" s="61">
        <v>0.91015665525469447</v>
      </c>
      <c r="AA5" s="61">
        <v>1.9753086419753086E-2</v>
      </c>
      <c r="AB5" s="61">
        <v>2.8784106235086628E-2</v>
      </c>
      <c r="AC5" s="61">
        <v>1.0182591555140574E-2</v>
      </c>
      <c r="AD5" s="61">
        <v>0</v>
      </c>
      <c r="AE5" s="61">
        <v>0</v>
      </c>
      <c r="AF5" s="61">
        <v>0</v>
      </c>
      <c r="AG5" s="66">
        <v>0</v>
      </c>
      <c r="AH5" s="35">
        <f t="shared" ref="AH5:AH12" si="4">SUM(Y5:AG5)</f>
        <v>1</v>
      </c>
    </row>
    <row r="6" spans="1:34" x14ac:dyDescent="0.3">
      <c r="A6" s="2" t="s">
        <v>5</v>
      </c>
      <c r="B6" s="2">
        <v>2</v>
      </c>
      <c r="C6" s="2">
        <v>2</v>
      </c>
      <c r="D6" s="2">
        <v>109</v>
      </c>
      <c r="E6" s="2">
        <v>3</v>
      </c>
      <c r="F6" s="2">
        <v>1</v>
      </c>
      <c r="G6" s="2">
        <v>3</v>
      </c>
      <c r="H6" s="2">
        <v>0</v>
      </c>
      <c r="I6" s="2">
        <v>0</v>
      </c>
      <c r="J6" s="2">
        <v>2</v>
      </c>
      <c r="K6" s="5"/>
      <c r="L6" s="59" t="s">
        <v>5</v>
      </c>
      <c r="M6" s="65">
        <f t="shared" si="1"/>
        <v>1.6393442622950821E-2</v>
      </c>
      <c r="N6" s="61">
        <f t="shared" si="2"/>
        <v>1.6393442622950821E-2</v>
      </c>
      <c r="O6" s="61">
        <f t="shared" si="2"/>
        <v>0.89344262295081966</v>
      </c>
      <c r="P6" s="61">
        <f t="shared" si="2"/>
        <v>2.4590163934426229E-2</v>
      </c>
      <c r="Q6" s="61">
        <f t="shared" si="2"/>
        <v>8.1967213114754103E-3</v>
      </c>
      <c r="R6" s="61">
        <f t="shared" si="2"/>
        <v>2.4590163934426229E-2</v>
      </c>
      <c r="S6" s="61">
        <f t="shared" si="2"/>
        <v>0</v>
      </c>
      <c r="T6" s="61">
        <f t="shared" si="2"/>
        <v>0</v>
      </c>
      <c r="U6" s="66">
        <f t="shared" si="2"/>
        <v>1.6393442622950821E-2</v>
      </c>
      <c r="V6" s="35">
        <f t="shared" si="3"/>
        <v>1</v>
      </c>
      <c r="W6" s="6"/>
      <c r="X6" s="58" t="s">
        <v>5</v>
      </c>
      <c r="Y6" s="61">
        <v>5.9259769481563113E-2</v>
      </c>
      <c r="Z6" s="61">
        <v>3.0679888966753249E-2</v>
      </c>
      <c r="AA6" s="61">
        <v>0.79613130593173353</v>
      </c>
      <c r="AB6" s="61">
        <v>3.4535492505388947E-2</v>
      </c>
      <c r="AC6" s="61">
        <v>3.7598207603945964E-2</v>
      </c>
      <c r="AD6" s="61">
        <v>1.6931663847547719E-2</v>
      </c>
      <c r="AE6" s="61">
        <v>4.0669425502565578E-3</v>
      </c>
      <c r="AF6" s="61">
        <v>3.2831211015485651E-3</v>
      </c>
      <c r="AG6" s="66">
        <v>1.7513608011262293E-2</v>
      </c>
      <c r="AH6" s="35">
        <f t="shared" si="4"/>
        <v>1</v>
      </c>
    </row>
    <row r="7" spans="1:34" x14ac:dyDescent="0.3">
      <c r="A7" s="2" t="s">
        <v>6</v>
      </c>
      <c r="B7" s="2">
        <v>1</v>
      </c>
      <c r="C7" s="2">
        <v>7</v>
      </c>
      <c r="D7" s="2">
        <v>6</v>
      </c>
      <c r="E7" s="2">
        <v>132</v>
      </c>
      <c r="F7" s="2">
        <v>8</v>
      </c>
      <c r="G7" s="2">
        <v>1</v>
      </c>
      <c r="H7" s="2">
        <v>1</v>
      </c>
      <c r="I7" s="2">
        <v>1</v>
      </c>
      <c r="J7" s="2">
        <v>4</v>
      </c>
      <c r="K7" s="5"/>
      <c r="L7" s="59" t="s">
        <v>6</v>
      </c>
      <c r="M7" s="65">
        <f t="shared" si="1"/>
        <v>6.2111801242236021E-3</v>
      </c>
      <c r="N7" s="61">
        <f t="shared" si="2"/>
        <v>4.3478260869565216E-2</v>
      </c>
      <c r="O7" s="61">
        <f t="shared" si="2"/>
        <v>3.7267080745341616E-2</v>
      </c>
      <c r="P7" s="61">
        <f t="shared" si="2"/>
        <v>0.81987577639751552</v>
      </c>
      <c r="Q7" s="61">
        <f t="shared" si="2"/>
        <v>4.9689440993788817E-2</v>
      </c>
      <c r="R7" s="61">
        <f t="shared" si="2"/>
        <v>6.2111801242236021E-3</v>
      </c>
      <c r="S7" s="61">
        <f t="shared" si="2"/>
        <v>6.2111801242236021E-3</v>
      </c>
      <c r="T7" s="61">
        <f t="shared" si="2"/>
        <v>6.2111801242236021E-3</v>
      </c>
      <c r="U7" s="66">
        <f t="shared" si="2"/>
        <v>2.4844720496894408E-2</v>
      </c>
      <c r="V7" s="35">
        <f t="shared" si="3"/>
        <v>1</v>
      </c>
      <c r="W7" s="6"/>
      <c r="X7" s="58" t="s">
        <v>6</v>
      </c>
      <c r="Y7" s="61">
        <v>8.8383179358699996E-3</v>
      </c>
      <c r="Z7" s="61">
        <v>7.7159029963592238E-2</v>
      </c>
      <c r="AA7" s="61">
        <v>9.8478710955081455E-2</v>
      </c>
      <c r="AB7" s="61">
        <v>0.63759270059630646</v>
      </c>
      <c r="AC7" s="61">
        <v>6.1371039703779863E-2</v>
      </c>
      <c r="AD7" s="61">
        <v>3.1036004012753953E-2</v>
      </c>
      <c r="AE7" s="61">
        <v>1.2060560951807539E-2</v>
      </c>
      <c r="AF7" s="61">
        <v>2.7238072482161431E-2</v>
      </c>
      <c r="AG7" s="66">
        <v>4.6225563398646918E-2</v>
      </c>
      <c r="AH7" s="35">
        <f t="shared" si="4"/>
        <v>1</v>
      </c>
    </row>
    <row r="8" spans="1:34" x14ac:dyDescent="0.3">
      <c r="A8" s="2" t="s">
        <v>7</v>
      </c>
      <c r="B8" s="2">
        <v>0</v>
      </c>
      <c r="C8" s="2">
        <v>0</v>
      </c>
      <c r="D8" s="2">
        <v>3</v>
      </c>
      <c r="E8" s="2">
        <v>2</v>
      </c>
      <c r="F8" s="2">
        <v>61</v>
      </c>
      <c r="G8" s="2">
        <v>4</v>
      </c>
      <c r="H8" s="2">
        <v>3</v>
      </c>
      <c r="I8" s="2">
        <v>7</v>
      </c>
      <c r="J8" s="2">
        <v>1</v>
      </c>
      <c r="K8" s="5"/>
      <c r="L8" s="59" t="s">
        <v>7</v>
      </c>
      <c r="M8" s="65">
        <f t="shared" si="1"/>
        <v>0</v>
      </c>
      <c r="N8" s="61">
        <f t="shared" si="2"/>
        <v>0</v>
      </c>
      <c r="O8" s="61">
        <f t="shared" si="2"/>
        <v>3.7037037037037035E-2</v>
      </c>
      <c r="P8" s="61">
        <f t="shared" si="2"/>
        <v>2.4691358024691357E-2</v>
      </c>
      <c r="Q8" s="61">
        <f t="shared" si="2"/>
        <v>0.75308641975308643</v>
      </c>
      <c r="R8" s="61">
        <f t="shared" si="2"/>
        <v>4.9382716049382713E-2</v>
      </c>
      <c r="S8" s="61">
        <f t="shared" si="2"/>
        <v>3.7037037037037035E-2</v>
      </c>
      <c r="T8" s="61">
        <f t="shared" si="2"/>
        <v>8.6419753086419748E-2</v>
      </c>
      <c r="U8" s="66">
        <f t="shared" si="2"/>
        <v>1.2345679012345678E-2</v>
      </c>
      <c r="V8" s="35">
        <f t="shared" si="3"/>
        <v>1</v>
      </c>
      <c r="W8" s="6"/>
      <c r="X8" s="58" t="s">
        <v>7</v>
      </c>
      <c r="Y8" s="61">
        <v>1.7636684303350969E-3</v>
      </c>
      <c r="Z8" s="61">
        <v>1.661426782199729E-3</v>
      </c>
      <c r="AA8" s="61">
        <v>3.4889962426194306E-2</v>
      </c>
      <c r="AB8" s="61">
        <v>0.10992408557625949</v>
      </c>
      <c r="AC8" s="61">
        <v>0.54062955273245084</v>
      </c>
      <c r="AD8" s="61">
        <v>7.9546777497854104E-2</v>
      </c>
      <c r="AE8" s="61">
        <v>5.0692578690924389E-2</v>
      </c>
      <c r="AF8" s="61">
        <v>0.12487324022884114</v>
      </c>
      <c r="AG8" s="66">
        <v>5.6018707634940865E-2</v>
      </c>
      <c r="AH8" s="35">
        <f t="shared" si="4"/>
        <v>1</v>
      </c>
    </row>
    <row r="9" spans="1:34" x14ac:dyDescent="0.3">
      <c r="A9" s="2" t="s">
        <v>8</v>
      </c>
      <c r="B9" s="2">
        <v>0</v>
      </c>
      <c r="C9" s="2">
        <v>0</v>
      </c>
      <c r="D9" s="2">
        <v>0</v>
      </c>
      <c r="E9" s="2">
        <v>0</v>
      </c>
      <c r="F9" s="2">
        <v>4</v>
      </c>
      <c r="G9" s="2">
        <v>58</v>
      </c>
      <c r="H9" s="2">
        <v>5</v>
      </c>
      <c r="I9" s="2">
        <v>6</v>
      </c>
      <c r="J9" s="2">
        <v>4</v>
      </c>
      <c r="K9" s="5"/>
      <c r="L9" s="59" t="s">
        <v>8</v>
      </c>
      <c r="M9" s="65">
        <f t="shared" si="1"/>
        <v>0</v>
      </c>
      <c r="N9" s="61">
        <f t="shared" si="2"/>
        <v>0</v>
      </c>
      <c r="O9" s="61">
        <f t="shared" si="2"/>
        <v>0</v>
      </c>
      <c r="P9" s="61">
        <f t="shared" si="2"/>
        <v>0</v>
      </c>
      <c r="Q9" s="61">
        <f t="shared" si="2"/>
        <v>5.1948051948051951E-2</v>
      </c>
      <c r="R9" s="61">
        <f t="shared" si="2"/>
        <v>0.75324675324675328</v>
      </c>
      <c r="S9" s="61">
        <f t="shared" si="2"/>
        <v>6.4935064935064929E-2</v>
      </c>
      <c r="T9" s="61">
        <f t="shared" si="2"/>
        <v>7.792207792207792E-2</v>
      </c>
      <c r="U9" s="66">
        <f t="shared" si="2"/>
        <v>5.1948051948051951E-2</v>
      </c>
      <c r="V9" s="35">
        <f t="shared" si="3"/>
        <v>1</v>
      </c>
      <c r="W9" s="6"/>
      <c r="X9" s="58" t="s">
        <v>8</v>
      </c>
      <c r="Y9" s="61">
        <v>0</v>
      </c>
      <c r="Z9" s="61">
        <v>0</v>
      </c>
      <c r="AA9" s="61">
        <v>0</v>
      </c>
      <c r="AB9" s="61">
        <v>6.2337662337662338E-3</v>
      </c>
      <c r="AC9" s="61">
        <v>0.11785775849983117</v>
      </c>
      <c r="AD9" s="61">
        <v>0.49367519415356914</v>
      </c>
      <c r="AE9" s="61">
        <v>0.1542414367759341</v>
      </c>
      <c r="AF9" s="61">
        <v>0.13853281041260801</v>
      </c>
      <c r="AG9" s="66">
        <v>8.9459033924291331E-2</v>
      </c>
      <c r="AH9" s="35">
        <f t="shared" si="4"/>
        <v>1</v>
      </c>
    </row>
    <row r="10" spans="1:34" x14ac:dyDescent="0.3">
      <c r="A10" s="2" t="s">
        <v>9</v>
      </c>
      <c r="B10" s="2">
        <v>0</v>
      </c>
      <c r="C10" s="2">
        <v>0</v>
      </c>
      <c r="D10" s="2">
        <v>0</v>
      </c>
      <c r="E10" s="2">
        <v>1</v>
      </c>
      <c r="F10" s="2">
        <v>1</v>
      </c>
      <c r="G10" s="2">
        <v>4</v>
      </c>
      <c r="H10" s="2">
        <v>43</v>
      </c>
      <c r="I10" s="2">
        <v>12</v>
      </c>
      <c r="J10" s="2">
        <v>8</v>
      </c>
      <c r="K10" s="5"/>
      <c r="L10" s="59" t="s">
        <v>9</v>
      </c>
      <c r="M10" s="65">
        <f t="shared" si="1"/>
        <v>0</v>
      </c>
      <c r="N10" s="61">
        <f t="shared" si="2"/>
        <v>0</v>
      </c>
      <c r="O10" s="61">
        <f t="shared" si="2"/>
        <v>0</v>
      </c>
      <c r="P10" s="61">
        <f t="shared" si="2"/>
        <v>1.4492753623188406E-2</v>
      </c>
      <c r="Q10" s="61">
        <f t="shared" si="2"/>
        <v>1.4492753623188406E-2</v>
      </c>
      <c r="R10" s="61">
        <f t="shared" si="2"/>
        <v>5.7971014492753624E-2</v>
      </c>
      <c r="S10" s="61">
        <f t="shared" si="2"/>
        <v>0.62318840579710144</v>
      </c>
      <c r="T10" s="61">
        <f t="shared" si="2"/>
        <v>0.17391304347826086</v>
      </c>
      <c r="U10" s="66">
        <f t="shared" si="2"/>
        <v>0.11594202898550725</v>
      </c>
      <c r="V10" s="35">
        <f t="shared" si="3"/>
        <v>1</v>
      </c>
      <c r="W10" s="6"/>
      <c r="X10" s="58" t="s">
        <v>9</v>
      </c>
      <c r="Y10" s="61">
        <v>0</v>
      </c>
      <c r="Z10" s="61">
        <v>6.3011972274732201E-4</v>
      </c>
      <c r="AA10" s="61">
        <v>1.1552194917034235E-3</v>
      </c>
      <c r="AB10" s="61">
        <v>1.2871245536651964E-2</v>
      </c>
      <c r="AC10" s="61">
        <v>4.0234842479828982E-2</v>
      </c>
      <c r="AD10" s="61">
        <v>7.3135044601525312E-2</v>
      </c>
      <c r="AE10" s="61">
        <v>0.39716685325379375</v>
      </c>
      <c r="AF10" s="61">
        <v>0.2295711100943883</v>
      </c>
      <c r="AG10" s="66">
        <v>0.24523556481936093</v>
      </c>
      <c r="AH10" s="35">
        <f t="shared" si="4"/>
        <v>1</v>
      </c>
    </row>
    <row r="11" spans="1:34" x14ac:dyDescent="0.3">
      <c r="A11" s="2" t="s">
        <v>10</v>
      </c>
      <c r="B11" s="2">
        <v>0</v>
      </c>
      <c r="C11" s="2">
        <v>0</v>
      </c>
      <c r="D11" s="2">
        <v>0</v>
      </c>
      <c r="E11" s="2">
        <v>0</v>
      </c>
      <c r="F11" s="2">
        <v>0</v>
      </c>
      <c r="G11" s="2">
        <v>0</v>
      </c>
      <c r="H11" s="2">
        <v>1</v>
      </c>
      <c r="I11" s="2">
        <v>36</v>
      </c>
      <c r="J11" s="2">
        <v>13</v>
      </c>
      <c r="K11" s="5"/>
      <c r="L11" s="59" t="s">
        <v>10</v>
      </c>
      <c r="M11" s="65">
        <f t="shared" si="1"/>
        <v>0</v>
      </c>
      <c r="N11" s="61">
        <f t="shared" si="2"/>
        <v>0</v>
      </c>
      <c r="O11" s="61">
        <f t="shared" si="2"/>
        <v>0</v>
      </c>
      <c r="P11" s="61">
        <f t="shared" si="2"/>
        <v>0</v>
      </c>
      <c r="Q11" s="61">
        <f t="shared" si="2"/>
        <v>0</v>
      </c>
      <c r="R11" s="61">
        <f t="shared" si="2"/>
        <v>0</v>
      </c>
      <c r="S11" s="61">
        <f t="shared" si="2"/>
        <v>0.02</v>
      </c>
      <c r="T11" s="61">
        <f t="shared" si="2"/>
        <v>0.72</v>
      </c>
      <c r="U11" s="66">
        <f t="shared" si="2"/>
        <v>0.26</v>
      </c>
      <c r="V11" s="35">
        <f t="shared" si="3"/>
        <v>1</v>
      </c>
      <c r="W11" s="6"/>
      <c r="X11" s="58" t="s">
        <v>10</v>
      </c>
      <c r="Y11" s="61">
        <v>0</v>
      </c>
      <c r="Z11" s="61">
        <v>0</v>
      </c>
      <c r="AA11" s="61">
        <v>0</v>
      </c>
      <c r="AB11" s="61">
        <v>0</v>
      </c>
      <c r="AC11" s="61">
        <v>7.5471698113207543E-4</v>
      </c>
      <c r="AD11" s="61">
        <v>4.7206329884357877E-2</v>
      </c>
      <c r="AE11" s="61">
        <v>1.2452830188679246E-2</v>
      </c>
      <c r="AF11" s="61">
        <v>0.53721241631162509</v>
      </c>
      <c r="AG11" s="66">
        <v>0.40237370663420569</v>
      </c>
      <c r="AH11" s="35">
        <f t="shared" si="4"/>
        <v>1</v>
      </c>
    </row>
    <row r="12" spans="1:34" x14ac:dyDescent="0.3">
      <c r="A12" s="2" t="s">
        <v>14</v>
      </c>
      <c r="B12" s="2">
        <v>0</v>
      </c>
      <c r="C12" s="2">
        <v>0</v>
      </c>
      <c r="D12" s="2">
        <v>0</v>
      </c>
      <c r="E12" s="2">
        <v>0</v>
      </c>
      <c r="F12" s="2">
        <v>0</v>
      </c>
      <c r="G12" s="2">
        <v>0</v>
      </c>
      <c r="H12" s="2">
        <v>0</v>
      </c>
      <c r="I12" s="2">
        <v>0</v>
      </c>
      <c r="J12" s="2">
        <v>0</v>
      </c>
      <c r="K12" s="5"/>
      <c r="L12" s="59" t="s">
        <v>14</v>
      </c>
      <c r="M12" s="67">
        <v>0</v>
      </c>
      <c r="N12" s="10">
        <v>0</v>
      </c>
      <c r="O12" s="10">
        <v>0</v>
      </c>
      <c r="P12" s="10">
        <v>0</v>
      </c>
      <c r="Q12" s="10">
        <v>0</v>
      </c>
      <c r="R12" s="10">
        <v>0</v>
      </c>
      <c r="S12" s="10">
        <v>0</v>
      </c>
      <c r="T12" s="10">
        <v>0</v>
      </c>
      <c r="U12" s="68">
        <v>1</v>
      </c>
      <c r="V12" s="35">
        <f t="shared" si="3"/>
        <v>1</v>
      </c>
      <c r="W12" s="6"/>
      <c r="X12" s="58" t="s">
        <v>14</v>
      </c>
      <c r="Y12" s="10">
        <v>0</v>
      </c>
      <c r="Z12" s="10">
        <v>0</v>
      </c>
      <c r="AA12" s="10">
        <v>0</v>
      </c>
      <c r="AB12" s="10">
        <v>0</v>
      </c>
      <c r="AC12" s="10">
        <v>0</v>
      </c>
      <c r="AD12" s="10">
        <v>0</v>
      </c>
      <c r="AE12" s="10">
        <v>0</v>
      </c>
      <c r="AF12" s="10">
        <v>0</v>
      </c>
      <c r="AG12" s="68">
        <v>1</v>
      </c>
      <c r="AH12" s="35">
        <f t="shared" si="4"/>
        <v>1</v>
      </c>
    </row>
    <row r="13" spans="1:34" ht="13.95" customHeight="1" x14ac:dyDescent="0.3">
      <c r="V13" s="20"/>
      <c r="X13" s="55"/>
    </row>
    <row r="14" spans="1:34" ht="49.05" customHeight="1" x14ac:dyDescent="0.3">
      <c r="B14" s="1">
        <v>41456</v>
      </c>
      <c r="C14" t="s">
        <v>0</v>
      </c>
      <c r="D14" s="1">
        <v>41821</v>
      </c>
      <c r="M14" s="1">
        <v>41456</v>
      </c>
      <c r="N14" s="20" t="s">
        <v>0</v>
      </c>
      <c r="O14" s="1">
        <v>41821</v>
      </c>
      <c r="P14" s="20"/>
      <c r="Q14" s="20"/>
      <c r="R14" s="20"/>
      <c r="S14" s="20"/>
      <c r="T14" s="20"/>
      <c r="U14" s="20"/>
      <c r="V14" s="20"/>
      <c r="X14" s="160" t="s">
        <v>84</v>
      </c>
      <c r="Y14" s="161"/>
      <c r="Z14" s="161"/>
      <c r="AA14" s="161"/>
      <c r="AB14" s="161"/>
      <c r="AC14" s="161"/>
      <c r="AD14" s="161"/>
      <c r="AE14" s="161"/>
      <c r="AF14" s="161"/>
      <c r="AG14" s="162"/>
    </row>
    <row r="15" spans="1:34" x14ac:dyDescent="0.3">
      <c r="A15" s="2"/>
      <c r="B15" s="2" t="s">
        <v>3</v>
      </c>
      <c r="C15" s="2" t="s">
        <v>4</v>
      </c>
      <c r="D15" s="2" t="s">
        <v>5</v>
      </c>
      <c r="E15" s="2" t="s">
        <v>6</v>
      </c>
      <c r="F15" s="2" t="s">
        <v>7</v>
      </c>
      <c r="G15" s="2" t="s">
        <v>8</v>
      </c>
      <c r="H15" s="2" t="s">
        <v>9</v>
      </c>
      <c r="I15" s="2" t="s">
        <v>10</v>
      </c>
      <c r="J15" s="2" t="s">
        <v>14</v>
      </c>
      <c r="K15" s="5"/>
      <c r="L15" s="56"/>
      <c r="M15" s="60" t="s">
        <v>3</v>
      </c>
      <c r="N15" s="60" t="s">
        <v>4</v>
      </c>
      <c r="O15" s="60" t="s">
        <v>5</v>
      </c>
      <c r="P15" s="60" t="s">
        <v>6</v>
      </c>
      <c r="Q15" s="60" t="s">
        <v>7</v>
      </c>
      <c r="R15" s="60" t="s">
        <v>8</v>
      </c>
      <c r="S15" s="60" t="s">
        <v>9</v>
      </c>
      <c r="T15" s="60" t="s">
        <v>10</v>
      </c>
      <c r="U15" s="60" t="s">
        <v>14</v>
      </c>
      <c r="V15" s="35"/>
      <c r="X15" s="56"/>
      <c r="Y15" s="2" t="s">
        <v>3</v>
      </c>
      <c r="Z15" s="2" t="s">
        <v>4</v>
      </c>
      <c r="AA15" s="2" t="s">
        <v>5</v>
      </c>
      <c r="AB15" s="2" t="s">
        <v>6</v>
      </c>
      <c r="AC15" s="2" t="s">
        <v>7</v>
      </c>
      <c r="AD15" s="2" t="s">
        <v>8</v>
      </c>
      <c r="AE15" s="2" t="s">
        <v>9</v>
      </c>
      <c r="AF15" s="2" t="s">
        <v>10</v>
      </c>
      <c r="AG15" s="2" t="s">
        <v>14</v>
      </c>
    </row>
    <row r="16" spans="1:34" x14ac:dyDescent="0.3">
      <c r="A16" s="2" t="s">
        <v>3</v>
      </c>
      <c r="B16" s="2">
        <v>62</v>
      </c>
      <c r="C16" s="2">
        <v>0</v>
      </c>
      <c r="D16" s="2">
        <v>0</v>
      </c>
      <c r="E16" s="2">
        <v>0</v>
      </c>
      <c r="F16" s="2">
        <v>0</v>
      </c>
      <c r="G16" s="2">
        <v>0</v>
      </c>
      <c r="H16" s="2">
        <v>0</v>
      </c>
      <c r="I16" s="2">
        <v>0</v>
      </c>
      <c r="J16" s="2">
        <v>0</v>
      </c>
      <c r="K16" s="5"/>
      <c r="L16" s="59" t="s">
        <v>3</v>
      </c>
      <c r="M16" s="62">
        <f>B16/SUM($B16:$J16)</f>
        <v>1</v>
      </c>
      <c r="N16" s="63">
        <f t="shared" ref="N16:N23" si="5">C16/SUM($B16:$J16)</f>
        <v>0</v>
      </c>
      <c r="O16" s="63">
        <f t="shared" ref="O16:O23" si="6">D16/SUM($B16:$J16)</f>
        <v>0</v>
      </c>
      <c r="P16" s="63">
        <f t="shared" ref="P16:P23" si="7">E16/SUM($B16:$J16)</f>
        <v>0</v>
      </c>
      <c r="Q16" s="63">
        <f t="shared" ref="Q16:Q23" si="8">F16/SUM($B16:$J16)</f>
        <v>0</v>
      </c>
      <c r="R16" s="63">
        <f t="shared" ref="R16:R23" si="9">G16/SUM($B16:$J16)</f>
        <v>0</v>
      </c>
      <c r="S16" s="63">
        <f t="shared" ref="S16:S23" si="10">H16/SUM($B16:$J16)</f>
        <v>0</v>
      </c>
      <c r="T16" s="63">
        <f t="shared" ref="T16:T23" si="11">I16/SUM($B16:$J16)</f>
        <v>0</v>
      </c>
      <c r="U16" s="64">
        <f t="shared" ref="U16:U23" si="12">J16/SUM($B16:$J16)</f>
        <v>0</v>
      </c>
      <c r="V16" s="35">
        <f t="shared" ref="V16:V73" si="13">SUM(M16:U16)</f>
        <v>1</v>
      </c>
      <c r="W16" s="6"/>
      <c r="X16" s="58" t="s">
        <v>3</v>
      </c>
      <c r="Y16" s="63">
        <f t="array" ref="Y16:AG24">MMULT(Y4:AG12,M29:U37)</f>
        <v>0.95595537997633495</v>
      </c>
      <c r="Z16" s="63">
        <v>4.2961372480542721E-2</v>
      </c>
      <c r="AA16" s="63">
        <v>3.1312806256154918E-4</v>
      </c>
      <c r="AB16" s="63">
        <v>4.4056538604601733E-4</v>
      </c>
      <c r="AC16" s="63">
        <v>1.3178170997396246E-4</v>
      </c>
      <c r="AD16" s="63">
        <v>2.3221212604282907E-5</v>
      </c>
      <c r="AE16" s="63">
        <v>6.5359477124183003E-6</v>
      </c>
      <c r="AF16" s="63">
        <v>2.1786492374727668E-6</v>
      </c>
      <c r="AG16" s="64">
        <v>1.6583657498660378E-4</v>
      </c>
      <c r="AH16" s="35">
        <f t="shared" ref="AH16:AH24" si="14">SUM(Y16:AG16)</f>
        <v>0.99999999999999989</v>
      </c>
    </row>
    <row r="17" spans="1:34" x14ac:dyDescent="0.3">
      <c r="A17" s="2" t="s">
        <v>4</v>
      </c>
      <c r="B17" s="2">
        <v>2</v>
      </c>
      <c r="C17" s="2">
        <v>96</v>
      </c>
      <c r="D17" s="2">
        <v>0</v>
      </c>
      <c r="E17" s="2">
        <v>3</v>
      </c>
      <c r="F17" s="2">
        <v>1</v>
      </c>
      <c r="G17" s="2">
        <v>0</v>
      </c>
      <c r="H17" s="2">
        <v>0</v>
      </c>
      <c r="I17" s="2">
        <v>0</v>
      </c>
      <c r="J17" s="2">
        <v>0</v>
      </c>
      <c r="K17" s="5"/>
      <c r="L17" s="59" t="s">
        <v>4</v>
      </c>
      <c r="M17" s="65">
        <f t="shared" ref="M17:M23" si="15">B17/SUM($B17:$J17)</f>
        <v>1.9607843137254902E-2</v>
      </c>
      <c r="N17" s="61">
        <f t="shared" si="5"/>
        <v>0.94117647058823528</v>
      </c>
      <c r="O17" s="61">
        <f t="shared" si="6"/>
        <v>0</v>
      </c>
      <c r="P17" s="61">
        <f t="shared" si="7"/>
        <v>2.9411764705882353E-2</v>
      </c>
      <c r="Q17" s="61">
        <f t="shared" si="8"/>
        <v>9.8039215686274508E-3</v>
      </c>
      <c r="R17" s="61">
        <f t="shared" si="9"/>
        <v>0</v>
      </c>
      <c r="S17" s="61">
        <f t="shared" si="10"/>
        <v>0</v>
      </c>
      <c r="T17" s="61">
        <f t="shared" si="11"/>
        <v>0</v>
      </c>
      <c r="U17" s="66">
        <f t="shared" si="12"/>
        <v>0</v>
      </c>
      <c r="V17" s="35">
        <f t="shared" si="13"/>
        <v>1</v>
      </c>
      <c r="W17" s="6"/>
      <c r="X17" s="58" t="s">
        <v>4</v>
      </c>
      <c r="Y17" s="61">
        <v>3.1098141594725428E-2</v>
      </c>
      <c r="Z17" s="61">
        <v>0.88696499629962722</v>
      </c>
      <c r="AA17" s="61">
        <v>3.4231742265356135E-2</v>
      </c>
      <c r="AB17" s="61">
        <v>2.6649256450547696E-2</v>
      </c>
      <c r="AC17" s="61">
        <v>8.7865691293078502E-3</v>
      </c>
      <c r="AD17" s="61">
        <v>1.8813724225010691E-3</v>
      </c>
      <c r="AE17" s="61">
        <v>4.0730366220562294E-4</v>
      </c>
      <c r="AF17" s="61">
        <v>1.3576788740187433E-4</v>
      </c>
      <c r="AG17" s="66">
        <v>9.844850288327078E-3</v>
      </c>
      <c r="AH17" s="35">
        <f t="shared" si="14"/>
        <v>1.0000000000000002</v>
      </c>
    </row>
    <row r="18" spans="1:34" x14ac:dyDescent="0.3">
      <c r="A18" s="2" t="s">
        <v>5</v>
      </c>
      <c r="B18" s="2">
        <v>6</v>
      </c>
      <c r="C18" s="2">
        <v>2</v>
      </c>
      <c r="D18" s="2">
        <v>112</v>
      </c>
      <c r="E18" s="2">
        <v>2</v>
      </c>
      <c r="F18" s="2">
        <v>4</v>
      </c>
      <c r="G18" s="2">
        <v>0</v>
      </c>
      <c r="H18" s="2">
        <v>0</v>
      </c>
      <c r="I18" s="2">
        <v>0</v>
      </c>
      <c r="J18" s="2">
        <v>0</v>
      </c>
      <c r="K18" s="5"/>
      <c r="L18" s="59" t="s">
        <v>5</v>
      </c>
      <c r="M18" s="65">
        <f t="shared" si="15"/>
        <v>4.7619047619047616E-2</v>
      </c>
      <c r="N18" s="61">
        <f t="shared" si="5"/>
        <v>1.5873015873015872E-2</v>
      </c>
      <c r="O18" s="61">
        <f t="shared" si="6"/>
        <v>0.88888888888888884</v>
      </c>
      <c r="P18" s="61">
        <f t="shared" si="7"/>
        <v>1.5873015873015872E-2</v>
      </c>
      <c r="Q18" s="61">
        <f t="shared" si="8"/>
        <v>3.1746031746031744E-2</v>
      </c>
      <c r="R18" s="61">
        <f t="shared" si="9"/>
        <v>0</v>
      </c>
      <c r="S18" s="61">
        <f t="shared" si="10"/>
        <v>0</v>
      </c>
      <c r="T18" s="61">
        <f t="shared" si="11"/>
        <v>0</v>
      </c>
      <c r="U18" s="66">
        <f t="shared" si="12"/>
        <v>0</v>
      </c>
      <c r="V18" s="35">
        <f t="shared" si="13"/>
        <v>0.99999999999999989</v>
      </c>
      <c r="W18" s="6"/>
      <c r="X18" s="58" t="s">
        <v>5</v>
      </c>
      <c r="Y18" s="61">
        <v>8.2750359872591425E-2</v>
      </c>
      <c r="Z18" s="61">
        <v>7.5809511034811275E-2</v>
      </c>
      <c r="AA18" s="61">
        <v>0.64914757307774318</v>
      </c>
      <c r="AB18" s="61">
        <v>6.2485588374244977E-2</v>
      </c>
      <c r="AC18" s="61">
        <v>5.4234099296954767E-2</v>
      </c>
      <c r="AD18" s="61">
        <v>3.4744409327088999E-2</v>
      </c>
      <c r="AE18" s="61">
        <v>5.635616999261601E-3</v>
      </c>
      <c r="AF18" s="61">
        <v>5.031356192123625E-3</v>
      </c>
      <c r="AG18" s="66">
        <v>3.0161485825180058E-2</v>
      </c>
      <c r="AH18" s="35">
        <f t="shared" si="14"/>
        <v>1</v>
      </c>
    </row>
    <row r="19" spans="1:34" x14ac:dyDescent="0.3">
      <c r="A19" s="2" t="s">
        <v>6</v>
      </c>
      <c r="B19" s="2">
        <v>0</v>
      </c>
      <c r="C19" s="2">
        <v>6</v>
      </c>
      <c r="D19" s="2">
        <v>11</v>
      </c>
      <c r="E19" s="2">
        <v>106</v>
      </c>
      <c r="F19" s="2">
        <v>4</v>
      </c>
      <c r="G19" s="2">
        <v>4</v>
      </c>
      <c r="H19" s="2">
        <v>1</v>
      </c>
      <c r="I19" s="2">
        <v>3</v>
      </c>
      <c r="J19" s="2">
        <v>3</v>
      </c>
      <c r="K19" s="5"/>
      <c r="L19" s="59" t="s">
        <v>6</v>
      </c>
      <c r="M19" s="65">
        <f t="shared" si="15"/>
        <v>0</v>
      </c>
      <c r="N19" s="61">
        <f t="shared" si="5"/>
        <v>4.3478260869565216E-2</v>
      </c>
      <c r="O19" s="61">
        <f t="shared" si="6"/>
        <v>7.9710144927536225E-2</v>
      </c>
      <c r="P19" s="61">
        <f t="shared" si="7"/>
        <v>0.76811594202898548</v>
      </c>
      <c r="Q19" s="61">
        <f t="shared" si="8"/>
        <v>2.8985507246376812E-2</v>
      </c>
      <c r="R19" s="61">
        <f t="shared" si="9"/>
        <v>2.8985507246376812E-2</v>
      </c>
      <c r="S19" s="61">
        <f t="shared" si="10"/>
        <v>7.246376811594203E-3</v>
      </c>
      <c r="T19" s="61">
        <f t="shared" si="11"/>
        <v>2.1739130434782608E-2</v>
      </c>
      <c r="U19" s="66">
        <f t="shared" si="12"/>
        <v>2.1739130434782608E-2</v>
      </c>
      <c r="V19" s="35">
        <f t="shared" si="13"/>
        <v>1</v>
      </c>
      <c r="W19" s="6"/>
      <c r="X19" s="58" t="s">
        <v>6</v>
      </c>
      <c r="Y19" s="61">
        <v>1.685049144345032E-2</v>
      </c>
      <c r="Z19" s="61">
        <v>8.6632174904704928E-2</v>
      </c>
      <c r="AA19" s="61">
        <v>0.10794932078845174</v>
      </c>
      <c r="AB19" s="61">
        <v>0.57486995936788532</v>
      </c>
      <c r="AC19" s="61">
        <v>6.5358152756563218E-2</v>
      </c>
      <c r="AD19" s="61">
        <v>4.1068966586762685E-2</v>
      </c>
      <c r="AE19" s="61">
        <v>1.2931942785197898E-2</v>
      </c>
      <c r="AF19" s="61">
        <v>2.3083954505228092E-2</v>
      </c>
      <c r="AG19" s="66">
        <v>7.1255036861755619E-2</v>
      </c>
      <c r="AH19" s="35">
        <f t="shared" si="14"/>
        <v>0.99999999999999978</v>
      </c>
    </row>
    <row r="20" spans="1:34" x14ac:dyDescent="0.3">
      <c r="A20" s="2" t="s">
        <v>7</v>
      </c>
      <c r="B20" s="2">
        <v>0</v>
      </c>
      <c r="C20" s="2">
        <v>0</v>
      </c>
      <c r="D20" s="2">
        <v>0</v>
      </c>
      <c r="E20" s="2">
        <v>9</v>
      </c>
      <c r="F20" s="2">
        <v>53</v>
      </c>
      <c r="G20" s="2">
        <v>4</v>
      </c>
      <c r="H20" s="2">
        <v>2</v>
      </c>
      <c r="I20" s="2">
        <v>5</v>
      </c>
      <c r="J20" s="2">
        <v>2</v>
      </c>
      <c r="K20" s="5"/>
      <c r="L20" s="59" t="s">
        <v>7</v>
      </c>
      <c r="M20" s="65">
        <f t="shared" si="15"/>
        <v>0</v>
      </c>
      <c r="N20" s="61">
        <f t="shared" si="5"/>
        <v>0</v>
      </c>
      <c r="O20" s="61">
        <f t="shared" si="6"/>
        <v>0</v>
      </c>
      <c r="P20" s="61">
        <f t="shared" si="7"/>
        <v>0.12</v>
      </c>
      <c r="Q20" s="61">
        <f t="shared" si="8"/>
        <v>0.70666666666666667</v>
      </c>
      <c r="R20" s="61">
        <f t="shared" si="9"/>
        <v>5.3333333333333337E-2</v>
      </c>
      <c r="S20" s="61">
        <f t="shared" si="10"/>
        <v>2.6666666666666668E-2</v>
      </c>
      <c r="T20" s="61">
        <f t="shared" si="11"/>
        <v>6.6666666666666666E-2</v>
      </c>
      <c r="U20" s="66">
        <f t="shared" si="12"/>
        <v>2.6666666666666668E-2</v>
      </c>
      <c r="V20" s="35">
        <f t="shared" si="13"/>
        <v>0.99999999999999989</v>
      </c>
      <c r="W20" s="6"/>
      <c r="X20" s="58" t="s">
        <v>7</v>
      </c>
      <c r="Y20" s="61">
        <v>3.6979907079516755E-3</v>
      </c>
      <c r="Z20" s="61">
        <v>1.1674656133007923E-2</v>
      </c>
      <c r="AA20" s="61">
        <v>3.4320696412937279E-2</v>
      </c>
      <c r="AB20" s="61">
        <v>0.10687737598548268</v>
      </c>
      <c r="AC20" s="61">
        <v>0.40465232400412082</v>
      </c>
      <c r="AD20" s="61">
        <v>0.11282527478032425</v>
      </c>
      <c r="AE20" s="61">
        <v>6.0948989297097564E-2</v>
      </c>
      <c r="AF20" s="61">
        <v>0.10237672643380055</v>
      </c>
      <c r="AG20" s="66">
        <v>0.1626259662452772</v>
      </c>
      <c r="AH20" s="35">
        <f t="shared" si="14"/>
        <v>1</v>
      </c>
    </row>
    <row r="21" spans="1:34" x14ac:dyDescent="0.3">
      <c r="A21" s="2" t="s">
        <v>8</v>
      </c>
      <c r="B21" s="2">
        <v>0</v>
      </c>
      <c r="C21" s="2">
        <v>0</v>
      </c>
      <c r="D21" s="2">
        <v>0</v>
      </c>
      <c r="E21" s="2">
        <v>0</v>
      </c>
      <c r="F21" s="2">
        <v>7</v>
      </c>
      <c r="G21" s="2">
        <v>43</v>
      </c>
      <c r="H21" s="2">
        <v>10</v>
      </c>
      <c r="I21" s="2">
        <v>6</v>
      </c>
      <c r="J21" s="2">
        <v>1</v>
      </c>
      <c r="K21" s="5"/>
      <c r="L21" s="59" t="s">
        <v>8</v>
      </c>
      <c r="M21" s="65">
        <f t="shared" si="15"/>
        <v>0</v>
      </c>
      <c r="N21" s="61">
        <f t="shared" si="5"/>
        <v>0</v>
      </c>
      <c r="O21" s="61">
        <f t="shared" si="6"/>
        <v>0</v>
      </c>
      <c r="P21" s="61">
        <f t="shared" si="7"/>
        <v>0</v>
      </c>
      <c r="Q21" s="61">
        <f t="shared" si="8"/>
        <v>0.1044776119402985</v>
      </c>
      <c r="R21" s="61">
        <f t="shared" si="9"/>
        <v>0.64179104477611937</v>
      </c>
      <c r="S21" s="61">
        <f t="shared" si="10"/>
        <v>0.14925373134328357</v>
      </c>
      <c r="T21" s="61">
        <f t="shared" si="11"/>
        <v>8.9552238805970144E-2</v>
      </c>
      <c r="U21" s="66">
        <f t="shared" si="12"/>
        <v>1.4925373134328358E-2</v>
      </c>
      <c r="V21" s="35">
        <f t="shared" si="13"/>
        <v>1</v>
      </c>
      <c r="W21" s="6"/>
      <c r="X21" s="58" t="s">
        <v>8</v>
      </c>
      <c r="Y21" s="61">
        <v>5.0681026290782395E-5</v>
      </c>
      <c r="Z21" s="61">
        <v>1.6221178062885313E-3</v>
      </c>
      <c r="AA21" s="61">
        <v>9.3955383565200064E-3</v>
      </c>
      <c r="AB21" s="61">
        <v>7.1463496719838121E-3</v>
      </c>
      <c r="AC21" s="61">
        <v>0.11400746565394682</v>
      </c>
      <c r="AD21" s="61">
        <v>0.36270044601697465</v>
      </c>
      <c r="AE21" s="61">
        <v>0.14766414312841261</v>
      </c>
      <c r="AF21" s="61">
        <v>0.16812520378099585</v>
      </c>
      <c r="AG21" s="66">
        <v>0.18928805455858694</v>
      </c>
      <c r="AH21" s="35">
        <f t="shared" si="14"/>
        <v>1</v>
      </c>
    </row>
    <row r="22" spans="1:34" x14ac:dyDescent="0.3">
      <c r="A22" s="2" t="s">
        <v>9</v>
      </c>
      <c r="B22" s="2">
        <v>0</v>
      </c>
      <c r="C22" s="2">
        <v>0</v>
      </c>
      <c r="D22" s="2">
        <v>0</v>
      </c>
      <c r="E22" s="2">
        <v>0</v>
      </c>
      <c r="F22" s="2">
        <v>2</v>
      </c>
      <c r="G22" s="2">
        <v>2</v>
      </c>
      <c r="H22" s="2">
        <v>33</v>
      </c>
      <c r="I22" s="2">
        <v>8</v>
      </c>
      <c r="J22" s="2">
        <v>8</v>
      </c>
      <c r="K22" s="5"/>
      <c r="L22" s="59" t="s">
        <v>9</v>
      </c>
      <c r="M22" s="65">
        <f t="shared" si="15"/>
        <v>0</v>
      </c>
      <c r="N22" s="61">
        <f t="shared" si="5"/>
        <v>0</v>
      </c>
      <c r="O22" s="61">
        <f t="shared" si="6"/>
        <v>0</v>
      </c>
      <c r="P22" s="61">
        <f t="shared" si="7"/>
        <v>0</v>
      </c>
      <c r="Q22" s="61">
        <f t="shared" si="8"/>
        <v>3.7735849056603772E-2</v>
      </c>
      <c r="R22" s="61">
        <f t="shared" si="9"/>
        <v>3.7735849056603772E-2</v>
      </c>
      <c r="S22" s="61">
        <f t="shared" si="10"/>
        <v>0.62264150943396224</v>
      </c>
      <c r="T22" s="61">
        <f t="shared" si="11"/>
        <v>0.15094339622641509</v>
      </c>
      <c r="U22" s="66">
        <f t="shared" si="12"/>
        <v>0.15094339622641509</v>
      </c>
      <c r="V22" s="35">
        <f t="shared" si="13"/>
        <v>0.99999999999999989</v>
      </c>
      <c r="W22" s="6"/>
      <c r="X22" s="58" t="s">
        <v>9</v>
      </c>
      <c r="Y22" s="61">
        <v>1.4074488177143901E-4</v>
      </c>
      <c r="Z22" s="61">
        <v>1.316737719638869E-3</v>
      </c>
      <c r="AA22" s="61">
        <v>2.8279678168365314E-3</v>
      </c>
      <c r="AB22" s="61">
        <v>1.2092460319920156E-2</v>
      </c>
      <c r="AC22" s="61">
        <v>3.391864261237551E-2</v>
      </c>
      <c r="AD22" s="61">
        <v>6.2413718029451733E-2</v>
      </c>
      <c r="AE22" s="61">
        <v>0.2587689558786585</v>
      </c>
      <c r="AF22" s="61">
        <v>0.24141691637305918</v>
      </c>
      <c r="AG22" s="66">
        <v>0.38710385636828809</v>
      </c>
      <c r="AH22" s="35">
        <f t="shared" si="14"/>
        <v>1</v>
      </c>
    </row>
    <row r="23" spans="1:34" x14ac:dyDescent="0.3">
      <c r="A23" s="2" t="s">
        <v>10</v>
      </c>
      <c r="B23" s="2">
        <v>0</v>
      </c>
      <c r="C23" s="2">
        <v>0</v>
      </c>
      <c r="D23" s="2">
        <v>0</v>
      </c>
      <c r="E23" s="2">
        <v>0</v>
      </c>
      <c r="F23" s="2">
        <v>0</v>
      </c>
      <c r="G23" s="2">
        <v>4</v>
      </c>
      <c r="H23" s="2">
        <v>0</v>
      </c>
      <c r="I23" s="2">
        <v>46</v>
      </c>
      <c r="J23" s="2">
        <v>12</v>
      </c>
      <c r="K23" s="5"/>
      <c r="L23" s="59" t="s">
        <v>10</v>
      </c>
      <c r="M23" s="65">
        <f t="shared" si="15"/>
        <v>0</v>
      </c>
      <c r="N23" s="61">
        <f t="shared" si="5"/>
        <v>0</v>
      </c>
      <c r="O23" s="61">
        <f t="shared" si="6"/>
        <v>0</v>
      </c>
      <c r="P23" s="61">
        <f t="shared" si="7"/>
        <v>0</v>
      </c>
      <c r="Q23" s="61">
        <f t="shared" si="8"/>
        <v>0</v>
      </c>
      <c r="R23" s="61">
        <f t="shared" si="9"/>
        <v>6.4516129032258063E-2</v>
      </c>
      <c r="S23" s="61">
        <f t="shared" si="10"/>
        <v>0</v>
      </c>
      <c r="T23" s="61">
        <f t="shared" si="11"/>
        <v>0.74193548387096775</v>
      </c>
      <c r="U23" s="66">
        <f t="shared" si="12"/>
        <v>0.19354838709677419</v>
      </c>
      <c r="V23" s="35">
        <f t="shared" si="13"/>
        <v>1</v>
      </c>
      <c r="W23" s="6"/>
      <c r="X23" s="58" t="s">
        <v>10</v>
      </c>
      <c r="Y23" s="61">
        <v>0</v>
      </c>
      <c r="Z23" s="61">
        <v>1.0062893081761006E-5</v>
      </c>
      <c r="AA23" s="61">
        <v>8.7419129415477548E-4</v>
      </c>
      <c r="AB23" s="61">
        <v>1.0062893081761006E-5</v>
      </c>
      <c r="AC23" s="61">
        <v>3.1760330019611816E-3</v>
      </c>
      <c r="AD23" s="61">
        <v>4.9568873560109104E-2</v>
      </c>
      <c r="AE23" s="61">
        <v>1.2251842442882164E-2</v>
      </c>
      <c r="AF23" s="61">
        <v>0.33294215267425459</v>
      </c>
      <c r="AG23" s="66">
        <v>0.60116678124047462</v>
      </c>
      <c r="AH23" s="35">
        <f t="shared" si="14"/>
        <v>1</v>
      </c>
    </row>
    <row r="24" spans="1:34" x14ac:dyDescent="0.3">
      <c r="A24" s="2" t="s">
        <v>14</v>
      </c>
      <c r="B24" s="2">
        <v>0</v>
      </c>
      <c r="C24" s="2">
        <v>0</v>
      </c>
      <c r="D24" s="2">
        <v>0</v>
      </c>
      <c r="E24" s="2">
        <v>0</v>
      </c>
      <c r="F24" s="2">
        <v>0</v>
      </c>
      <c r="G24" s="2">
        <v>0</v>
      </c>
      <c r="H24" s="2">
        <v>0</v>
      </c>
      <c r="I24" s="2">
        <v>0</v>
      </c>
      <c r="J24" s="2">
        <v>33</v>
      </c>
      <c r="K24" s="5"/>
      <c r="L24" s="59" t="s">
        <v>14</v>
      </c>
      <c r="M24" s="67">
        <v>0</v>
      </c>
      <c r="N24" s="10">
        <v>0</v>
      </c>
      <c r="O24" s="10">
        <v>0</v>
      </c>
      <c r="P24" s="10">
        <v>0</v>
      </c>
      <c r="Q24" s="10">
        <v>0</v>
      </c>
      <c r="R24" s="10">
        <v>0</v>
      </c>
      <c r="S24" s="10">
        <v>0</v>
      </c>
      <c r="T24" s="10">
        <v>0</v>
      </c>
      <c r="U24" s="68">
        <v>1</v>
      </c>
      <c r="V24" s="20"/>
      <c r="W24" s="6"/>
      <c r="X24" s="58" t="s">
        <v>14</v>
      </c>
      <c r="Y24" s="10">
        <v>0</v>
      </c>
      <c r="Z24" s="10">
        <v>0</v>
      </c>
      <c r="AA24" s="10">
        <v>0</v>
      </c>
      <c r="AB24" s="10">
        <v>0</v>
      </c>
      <c r="AC24" s="10">
        <v>0</v>
      </c>
      <c r="AD24" s="10">
        <v>0</v>
      </c>
      <c r="AE24" s="10">
        <v>0</v>
      </c>
      <c r="AF24" s="10">
        <v>0</v>
      </c>
      <c r="AG24" s="68">
        <v>1</v>
      </c>
      <c r="AH24" s="35">
        <f t="shared" si="14"/>
        <v>1</v>
      </c>
    </row>
    <row r="25" spans="1:34" s="20" customFormat="1" x14ac:dyDescent="0.3">
      <c r="A25" s="5"/>
      <c r="B25" s="5"/>
      <c r="C25" s="5"/>
      <c r="D25" s="5"/>
      <c r="E25" s="5"/>
      <c r="F25" s="5"/>
      <c r="G25" s="5"/>
      <c r="H25" s="5"/>
      <c r="I25" s="5"/>
      <c r="J25" s="5"/>
      <c r="K25" s="5"/>
      <c r="L25" s="69"/>
      <c r="M25" s="61"/>
      <c r="N25" s="61"/>
      <c r="O25" s="61"/>
      <c r="P25" s="61"/>
      <c r="Q25" s="61"/>
      <c r="R25" s="61"/>
      <c r="S25" s="61"/>
      <c r="T25" s="61"/>
      <c r="U25" s="61"/>
      <c r="W25" s="6"/>
      <c r="X25" s="57"/>
      <c r="Y25" s="61"/>
      <c r="Z25" s="61"/>
      <c r="AA25" s="61"/>
      <c r="AB25" s="61"/>
      <c r="AC25" s="61"/>
      <c r="AD25" s="61"/>
      <c r="AE25" s="61"/>
      <c r="AF25" s="61"/>
      <c r="AG25" s="61"/>
      <c r="AH25" s="35"/>
    </row>
    <row r="26" spans="1:34" x14ac:dyDescent="0.3">
      <c r="V26" s="20"/>
      <c r="X26" s="55"/>
    </row>
    <row r="27" spans="1:34" ht="55.95" customHeight="1" x14ac:dyDescent="0.3">
      <c r="A27" s="2"/>
      <c r="B27" s="53">
        <v>41821</v>
      </c>
      <c r="C27" s="2" t="s">
        <v>0</v>
      </c>
      <c r="D27" s="53">
        <v>42186</v>
      </c>
      <c r="E27" s="2"/>
      <c r="F27" s="2"/>
      <c r="G27" s="2"/>
      <c r="H27" s="2"/>
      <c r="I27" s="2"/>
      <c r="J27" s="2"/>
      <c r="K27" s="5"/>
      <c r="M27" s="1">
        <v>41821</v>
      </c>
      <c r="N27" s="20" t="s">
        <v>0</v>
      </c>
      <c r="O27" s="1">
        <v>42186</v>
      </c>
      <c r="P27" s="20"/>
      <c r="Q27" s="20"/>
      <c r="R27" s="20"/>
      <c r="S27" s="20"/>
      <c r="T27" s="20"/>
      <c r="U27" s="20"/>
      <c r="V27" s="35"/>
      <c r="X27" s="160" t="s">
        <v>82</v>
      </c>
      <c r="Y27" s="161"/>
      <c r="Z27" s="161"/>
      <c r="AA27" s="161"/>
      <c r="AB27" s="161"/>
      <c r="AC27" s="161"/>
      <c r="AD27" s="161"/>
      <c r="AE27" s="161"/>
      <c r="AF27" s="161"/>
      <c r="AG27" s="162"/>
    </row>
    <row r="28" spans="1:34" x14ac:dyDescent="0.3">
      <c r="A28" s="2"/>
      <c r="B28" s="2" t="s">
        <v>3</v>
      </c>
      <c r="C28" s="2" t="s">
        <v>4</v>
      </c>
      <c r="D28" s="2" t="s">
        <v>5</v>
      </c>
      <c r="E28" s="2" t="s">
        <v>6</v>
      </c>
      <c r="F28" s="2" t="s">
        <v>7</v>
      </c>
      <c r="G28" s="2" t="s">
        <v>8</v>
      </c>
      <c r="H28" s="2" t="s">
        <v>9</v>
      </c>
      <c r="I28" s="2" t="s">
        <v>10</v>
      </c>
      <c r="J28" s="2" t="s">
        <v>14</v>
      </c>
      <c r="K28" s="5"/>
      <c r="L28" s="56"/>
      <c r="M28" s="60" t="s">
        <v>3</v>
      </c>
      <c r="N28" s="60" t="s">
        <v>4</v>
      </c>
      <c r="O28" s="60" t="s">
        <v>5</v>
      </c>
      <c r="P28" s="60" t="s">
        <v>6</v>
      </c>
      <c r="Q28" s="60" t="s">
        <v>7</v>
      </c>
      <c r="R28" s="60" t="s">
        <v>8</v>
      </c>
      <c r="S28" s="60" t="s">
        <v>9</v>
      </c>
      <c r="T28" s="60" t="s">
        <v>10</v>
      </c>
      <c r="U28" s="60" t="s">
        <v>14</v>
      </c>
      <c r="V28" s="35"/>
      <c r="X28" s="56"/>
      <c r="Y28" s="2" t="s">
        <v>3</v>
      </c>
      <c r="Z28" s="2" t="s">
        <v>4</v>
      </c>
      <c r="AA28" s="2" t="s">
        <v>5</v>
      </c>
      <c r="AB28" s="2" t="s">
        <v>6</v>
      </c>
      <c r="AC28" s="2" t="s">
        <v>7</v>
      </c>
      <c r="AD28" s="2" t="s">
        <v>8</v>
      </c>
      <c r="AE28" s="2" t="s">
        <v>9</v>
      </c>
      <c r="AF28" s="2" t="s">
        <v>10</v>
      </c>
      <c r="AG28" s="2" t="s">
        <v>14</v>
      </c>
    </row>
    <row r="29" spans="1:34" x14ac:dyDescent="0.3">
      <c r="A29" s="2" t="s">
        <v>3</v>
      </c>
      <c r="B29" s="2">
        <v>69</v>
      </c>
      <c r="C29" s="2">
        <v>2</v>
      </c>
      <c r="D29" s="2">
        <v>0</v>
      </c>
      <c r="E29" s="2">
        <v>0</v>
      </c>
      <c r="F29" s="2">
        <v>0</v>
      </c>
      <c r="G29" s="2">
        <v>0</v>
      </c>
      <c r="H29" s="2">
        <v>0</v>
      </c>
      <c r="I29" s="2">
        <v>0</v>
      </c>
      <c r="J29" s="2">
        <v>0</v>
      </c>
      <c r="K29" s="5"/>
      <c r="L29" s="59" t="s">
        <v>3</v>
      </c>
      <c r="M29" s="62">
        <f>B29/SUM($B29:$J29)</f>
        <v>0.971830985915493</v>
      </c>
      <c r="N29" s="63">
        <f t="shared" ref="N29:N36" si="16">C29/SUM($B29:$J29)</f>
        <v>2.8169014084507043E-2</v>
      </c>
      <c r="O29" s="63">
        <f t="shared" ref="O29:O36" si="17">D29/SUM($B29:$J29)</f>
        <v>0</v>
      </c>
      <c r="P29" s="63">
        <f t="shared" ref="P29:P36" si="18">E29/SUM($B29:$J29)</f>
        <v>0</v>
      </c>
      <c r="Q29" s="63">
        <f t="shared" ref="Q29:Q36" si="19">F29/SUM($B29:$J29)</f>
        <v>0</v>
      </c>
      <c r="R29" s="63">
        <f t="shared" ref="R29:R36" si="20">G29/SUM($B29:$J29)</f>
        <v>0</v>
      </c>
      <c r="S29" s="63">
        <f t="shared" ref="S29:S35" si="21">H29/SUM($B29:$J29)</f>
        <v>0</v>
      </c>
      <c r="T29" s="63">
        <f t="shared" ref="T29:T36" si="22">I29/SUM($B29:$J29)</f>
        <v>0</v>
      </c>
      <c r="U29" s="64">
        <f t="shared" ref="U29:U36" si="23">J29/SUM($B29:$J29)</f>
        <v>0</v>
      </c>
      <c r="V29" s="35">
        <f t="shared" si="13"/>
        <v>1</v>
      </c>
      <c r="W29" s="6"/>
      <c r="X29" s="58" t="s">
        <v>3</v>
      </c>
      <c r="Y29" s="63">
        <f t="array" ref="Y29:AG37">MMULT(Y16:AG24,M41:U49)</f>
        <v>0.94394484501618803</v>
      </c>
      <c r="Z29" s="63">
        <v>4.1158972176335976E-2</v>
      </c>
      <c r="AA29" s="63">
        <v>3.1159855028178819E-4</v>
      </c>
      <c r="AB29" s="63">
        <v>7.4753149756891127E-4</v>
      </c>
      <c r="AC29" s="63">
        <v>1.0391108521469312E-4</v>
      </c>
      <c r="AD29" s="63">
        <v>3.895393113413577E-4</v>
      </c>
      <c r="AE29" s="63">
        <v>9.1206263325945593E-6</v>
      </c>
      <c r="AF29" s="63">
        <v>1.7605982154189112E-5</v>
      </c>
      <c r="AG29" s="64">
        <v>1.3316875754582413E-2</v>
      </c>
      <c r="AH29" s="35">
        <f t="shared" ref="AH29:AH36" si="24">SUM(Y29:AG29)</f>
        <v>0.99999999999999989</v>
      </c>
    </row>
    <row r="30" spans="1:34" x14ac:dyDescent="0.3">
      <c r="A30" s="2" t="s">
        <v>4</v>
      </c>
      <c r="B30" s="2">
        <v>0</v>
      </c>
      <c r="C30" s="2">
        <v>104</v>
      </c>
      <c r="D30" s="2">
        <v>2</v>
      </c>
      <c r="E30" s="2">
        <v>0</v>
      </c>
      <c r="F30" s="2">
        <v>0</v>
      </c>
      <c r="G30" s="2">
        <v>0</v>
      </c>
      <c r="H30" s="2">
        <v>0</v>
      </c>
      <c r="I30" s="2">
        <v>0</v>
      </c>
      <c r="J30" s="2">
        <v>1</v>
      </c>
      <c r="K30" s="5"/>
      <c r="L30" s="59" t="s">
        <v>4</v>
      </c>
      <c r="M30" s="65">
        <f t="shared" ref="M30:M36" si="25">B30/SUM($B30:$J30)</f>
        <v>0</v>
      </c>
      <c r="N30" s="61">
        <f t="shared" si="16"/>
        <v>0.9719626168224299</v>
      </c>
      <c r="O30" s="61">
        <f t="shared" si="17"/>
        <v>1.8691588785046728E-2</v>
      </c>
      <c r="P30" s="61">
        <f t="shared" si="18"/>
        <v>0</v>
      </c>
      <c r="Q30" s="61">
        <f t="shared" si="19"/>
        <v>0</v>
      </c>
      <c r="R30" s="61">
        <f t="shared" si="20"/>
        <v>0</v>
      </c>
      <c r="S30" s="61">
        <f t="shared" si="21"/>
        <v>0</v>
      </c>
      <c r="T30" s="61">
        <f t="shared" si="22"/>
        <v>0</v>
      </c>
      <c r="U30" s="66">
        <f t="shared" si="23"/>
        <v>9.3457943925233638E-3</v>
      </c>
      <c r="V30" s="35">
        <f t="shared" si="13"/>
        <v>1</v>
      </c>
      <c r="W30" s="6"/>
      <c r="X30" s="58" t="s">
        <v>4</v>
      </c>
      <c r="Y30" s="61">
        <v>4.7065980566648007E-2</v>
      </c>
      <c r="Z30" s="61">
        <v>0.84999266070674073</v>
      </c>
      <c r="AA30" s="61">
        <v>3.2863809619691847E-2</v>
      </c>
      <c r="AB30" s="61">
        <v>3.101926411686776E-2</v>
      </c>
      <c r="AC30" s="61">
        <v>6.8494125912348667E-3</v>
      </c>
      <c r="AD30" s="61">
        <v>9.5467717999843296E-3</v>
      </c>
      <c r="AE30" s="61">
        <v>6.1410542819158168E-4</v>
      </c>
      <c r="AF30" s="61">
        <v>1.1900387306209312E-3</v>
      </c>
      <c r="AG30" s="66">
        <v>2.0857956440020031E-2</v>
      </c>
      <c r="AH30" s="35">
        <f t="shared" si="24"/>
        <v>1</v>
      </c>
    </row>
    <row r="31" spans="1:34" x14ac:dyDescent="0.3">
      <c r="A31" s="2" t="s">
        <v>5</v>
      </c>
      <c r="B31" s="2">
        <v>4</v>
      </c>
      <c r="C31" s="2">
        <v>7</v>
      </c>
      <c r="D31" s="2">
        <v>104</v>
      </c>
      <c r="E31" s="2">
        <v>5</v>
      </c>
      <c r="F31" s="2">
        <v>4</v>
      </c>
      <c r="G31" s="2">
        <v>3</v>
      </c>
      <c r="H31" s="2">
        <v>0</v>
      </c>
      <c r="I31" s="2">
        <v>0</v>
      </c>
      <c r="J31" s="2">
        <v>1</v>
      </c>
      <c r="K31" s="5"/>
      <c r="L31" s="59" t="s">
        <v>5</v>
      </c>
      <c r="M31" s="65">
        <f t="shared" si="25"/>
        <v>3.125E-2</v>
      </c>
      <c r="N31" s="61">
        <f t="shared" si="16"/>
        <v>5.46875E-2</v>
      </c>
      <c r="O31" s="61">
        <f t="shared" si="17"/>
        <v>0.8125</v>
      </c>
      <c r="P31" s="61">
        <f t="shared" si="18"/>
        <v>3.90625E-2</v>
      </c>
      <c r="Q31" s="61">
        <f t="shared" si="19"/>
        <v>3.125E-2</v>
      </c>
      <c r="R31" s="61">
        <f t="shared" si="20"/>
        <v>2.34375E-2</v>
      </c>
      <c r="S31" s="61">
        <f t="shared" si="21"/>
        <v>0</v>
      </c>
      <c r="T31" s="61">
        <f t="shared" si="22"/>
        <v>0</v>
      </c>
      <c r="U31" s="66">
        <f t="shared" si="23"/>
        <v>7.8125E-3</v>
      </c>
      <c r="V31" s="35">
        <f t="shared" si="13"/>
        <v>1</v>
      </c>
      <c r="W31" s="6"/>
      <c r="X31" s="58" t="s">
        <v>5</v>
      </c>
      <c r="Y31" s="61">
        <v>0.11090163000967128</v>
      </c>
      <c r="Z31" s="61">
        <v>7.8220337229831627E-2</v>
      </c>
      <c r="AA31" s="61">
        <v>0.59931614471553674</v>
      </c>
      <c r="AB31" s="61">
        <v>6.3038972693586257E-2</v>
      </c>
      <c r="AC31" s="61">
        <v>4.0109479389215032E-2</v>
      </c>
      <c r="AD31" s="61">
        <v>2.8628196631066121E-2</v>
      </c>
      <c r="AE31" s="61">
        <v>6.8410899507202264E-3</v>
      </c>
      <c r="AF31" s="61">
        <v>1.2268393085652935E-2</v>
      </c>
      <c r="AG31" s="66">
        <v>6.0675756294719739E-2</v>
      </c>
      <c r="AH31" s="35">
        <f t="shared" si="24"/>
        <v>1</v>
      </c>
    </row>
    <row r="32" spans="1:34" x14ac:dyDescent="0.3">
      <c r="A32" s="2" t="s">
        <v>6</v>
      </c>
      <c r="B32" s="2">
        <v>1</v>
      </c>
      <c r="C32" s="2">
        <v>1</v>
      </c>
      <c r="D32" s="2">
        <v>5</v>
      </c>
      <c r="E32" s="2">
        <v>110</v>
      </c>
      <c r="F32" s="2">
        <v>3</v>
      </c>
      <c r="G32" s="2">
        <v>2</v>
      </c>
      <c r="H32" s="2">
        <v>0</v>
      </c>
      <c r="I32" s="2">
        <v>0</v>
      </c>
      <c r="J32" s="2">
        <v>1</v>
      </c>
      <c r="K32" s="5"/>
      <c r="L32" s="59" t="s">
        <v>6</v>
      </c>
      <c r="M32" s="65">
        <f t="shared" si="25"/>
        <v>8.130081300813009E-3</v>
      </c>
      <c r="N32" s="61">
        <f t="shared" si="16"/>
        <v>8.130081300813009E-3</v>
      </c>
      <c r="O32" s="61">
        <f t="shared" si="17"/>
        <v>4.065040650406504E-2</v>
      </c>
      <c r="P32" s="61">
        <f t="shared" si="18"/>
        <v>0.89430894308943087</v>
      </c>
      <c r="Q32" s="61">
        <f t="shared" si="19"/>
        <v>2.4390243902439025E-2</v>
      </c>
      <c r="R32" s="61">
        <f t="shared" si="20"/>
        <v>1.6260162601626018E-2</v>
      </c>
      <c r="S32" s="61">
        <f t="shared" si="21"/>
        <v>0</v>
      </c>
      <c r="T32" s="61">
        <f t="shared" si="22"/>
        <v>0</v>
      </c>
      <c r="U32" s="66">
        <f t="shared" si="23"/>
        <v>8.130081300813009E-3</v>
      </c>
      <c r="V32" s="35">
        <f t="shared" si="13"/>
        <v>1</v>
      </c>
      <c r="W32" s="6"/>
      <c r="X32" s="58" t="s">
        <v>6</v>
      </c>
      <c r="Y32" s="61">
        <v>2.2734809128798661E-2</v>
      </c>
      <c r="Z32" s="61">
        <v>8.3922765148771644E-2</v>
      </c>
      <c r="AA32" s="61">
        <v>0.13075302232848324</v>
      </c>
      <c r="AB32" s="61">
        <v>0.49536792341922492</v>
      </c>
      <c r="AC32" s="61">
        <v>6.5330013685893751E-2</v>
      </c>
      <c r="AD32" s="61">
        <v>4.2912749443439063E-2</v>
      </c>
      <c r="AE32" s="61">
        <v>1.1563984668191011E-2</v>
      </c>
      <c r="AF32" s="61">
        <v>2.5767323120624797E-2</v>
      </c>
      <c r="AG32" s="66">
        <v>0.12164740905657274</v>
      </c>
      <c r="AH32" s="35">
        <f t="shared" si="24"/>
        <v>0.99999999999999978</v>
      </c>
    </row>
    <row r="33" spans="1:34" x14ac:dyDescent="0.3">
      <c r="A33" s="2" t="s">
        <v>7</v>
      </c>
      <c r="B33" s="2">
        <v>0</v>
      </c>
      <c r="C33" s="2">
        <v>1</v>
      </c>
      <c r="D33" s="2">
        <v>0</v>
      </c>
      <c r="E33" s="2">
        <v>1</v>
      </c>
      <c r="F33" s="2">
        <v>55</v>
      </c>
      <c r="G33" s="2">
        <v>7</v>
      </c>
      <c r="H33" s="2">
        <v>3</v>
      </c>
      <c r="I33" s="2">
        <v>1</v>
      </c>
      <c r="J33" s="2">
        <v>7</v>
      </c>
      <c r="K33" s="5"/>
      <c r="L33" s="59" t="s">
        <v>7</v>
      </c>
      <c r="M33" s="65">
        <f t="shared" si="25"/>
        <v>0</v>
      </c>
      <c r="N33" s="61">
        <f t="shared" si="16"/>
        <v>1.3333333333333334E-2</v>
      </c>
      <c r="O33" s="61">
        <f t="shared" si="17"/>
        <v>0</v>
      </c>
      <c r="P33" s="61">
        <f t="shared" si="18"/>
        <v>1.3333333333333334E-2</v>
      </c>
      <c r="Q33" s="61">
        <f t="shared" si="19"/>
        <v>0.73333333333333328</v>
      </c>
      <c r="R33" s="61">
        <f t="shared" si="20"/>
        <v>9.3333333333333338E-2</v>
      </c>
      <c r="S33" s="61">
        <f t="shared" si="21"/>
        <v>0.04</v>
      </c>
      <c r="T33" s="61">
        <f t="shared" si="22"/>
        <v>1.3333333333333334E-2</v>
      </c>
      <c r="U33" s="66">
        <f t="shared" si="23"/>
        <v>9.3333333333333338E-2</v>
      </c>
      <c r="V33" s="35">
        <f t="shared" si="13"/>
        <v>1</v>
      </c>
      <c r="W33" s="6"/>
      <c r="X33" s="58" t="s">
        <v>7</v>
      </c>
      <c r="Y33" s="61">
        <v>5.3242372359233736E-3</v>
      </c>
      <c r="Z33" s="61">
        <v>1.1479992435238794E-2</v>
      </c>
      <c r="AA33" s="61">
        <v>5.0313595566583852E-2</v>
      </c>
      <c r="AB33" s="61">
        <v>0.11834905822937725</v>
      </c>
      <c r="AC33" s="61">
        <v>0.28298554809672605</v>
      </c>
      <c r="AD33" s="61">
        <v>0.10122776065850671</v>
      </c>
      <c r="AE33" s="61">
        <v>5.2666658253087029E-2</v>
      </c>
      <c r="AF33" s="61">
        <v>0.12079738763282699</v>
      </c>
      <c r="AG33" s="66">
        <v>0.25685576189172987</v>
      </c>
      <c r="AH33" s="35">
        <f t="shared" si="24"/>
        <v>0.99999999999999989</v>
      </c>
    </row>
    <row r="34" spans="1:34" x14ac:dyDescent="0.3">
      <c r="A34" s="2" t="s">
        <v>8</v>
      </c>
      <c r="B34" s="2">
        <v>0</v>
      </c>
      <c r="C34" s="2">
        <v>0</v>
      </c>
      <c r="D34" s="2">
        <v>1</v>
      </c>
      <c r="E34" s="2">
        <v>0</v>
      </c>
      <c r="F34" s="2">
        <v>3</v>
      </c>
      <c r="G34" s="2">
        <v>38</v>
      </c>
      <c r="H34" s="2">
        <v>5</v>
      </c>
      <c r="I34" s="2">
        <v>5</v>
      </c>
      <c r="J34" s="2">
        <v>2</v>
      </c>
      <c r="K34" s="5"/>
      <c r="L34" s="59" t="s">
        <v>8</v>
      </c>
      <c r="M34" s="65">
        <f t="shared" si="25"/>
        <v>0</v>
      </c>
      <c r="N34" s="61">
        <f t="shared" si="16"/>
        <v>0</v>
      </c>
      <c r="O34" s="61">
        <f t="shared" si="17"/>
        <v>1.8518518518518517E-2</v>
      </c>
      <c r="P34" s="61">
        <f t="shared" si="18"/>
        <v>0</v>
      </c>
      <c r="Q34" s="61">
        <f t="shared" si="19"/>
        <v>5.5555555555555552E-2</v>
      </c>
      <c r="R34" s="61">
        <f t="shared" si="20"/>
        <v>0.70370370370370372</v>
      </c>
      <c r="S34" s="61">
        <f t="shared" si="21"/>
        <v>9.2592592592592587E-2</v>
      </c>
      <c r="T34" s="61">
        <f t="shared" si="22"/>
        <v>9.2592592592592587E-2</v>
      </c>
      <c r="U34" s="66">
        <f t="shared" si="23"/>
        <v>3.7037037037037035E-2</v>
      </c>
      <c r="V34" s="35">
        <f t="shared" si="13"/>
        <v>1</v>
      </c>
      <c r="W34" s="6"/>
      <c r="X34" s="58" t="s">
        <v>8</v>
      </c>
      <c r="Y34" s="61">
        <v>4.8224786498701327E-4</v>
      </c>
      <c r="Z34" s="61">
        <v>1.6349576162551015E-3</v>
      </c>
      <c r="AA34" s="61">
        <v>3.3046216783623468E-2</v>
      </c>
      <c r="AB34" s="61">
        <v>1.3778381304997457E-2</v>
      </c>
      <c r="AC34" s="61">
        <v>0.1033506651651229</v>
      </c>
      <c r="AD34" s="61">
        <v>0.27300466044515959</v>
      </c>
      <c r="AE34" s="61">
        <v>0.10278803515409313</v>
      </c>
      <c r="AF34" s="61">
        <v>0.16705706280947963</v>
      </c>
      <c r="AG34" s="66">
        <v>0.30485777285628168</v>
      </c>
      <c r="AH34" s="35">
        <f t="shared" si="24"/>
        <v>0.99999999999999989</v>
      </c>
    </row>
    <row r="35" spans="1:34" x14ac:dyDescent="0.3">
      <c r="A35" s="2" t="s">
        <v>9</v>
      </c>
      <c r="B35" s="2">
        <v>0</v>
      </c>
      <c r="C35" s="2">
        <v>0</v>
      </c>
      <c r="D35" s="2">
        <v>0</v>
      </c>
      <c r="E35" s="2">
        <v>0</v>
      </c>
      <c r="F35" s="2">
        <v>0</v>
      </c>
      <c r="G35" s="2">
        <v>0</v>
      </c>
      <c r="H35" s="2">
        <v>29</v>
      </c>
      <c r="I35" s="2">
        <v>11</v>
      </c>
      <c r="J35" s="2">
        <v>6</v>
      </c>
      <c r="K35" s="5"/>
      <c r="L35" s="59" t="s">
        <v>9</v>
      </c>
      <c r="M35" s="65">
        <f t="shared" si="25"/>
        <v>0</v>
      </c>
      <c r="N35" s="61">
        <f t="shared" si="16"/>
        <v>0</v>
      </c>
      <c r="O35" s="61">
        <f t="shared" si="17"/>
        <v>0</v>
      </c>
      <c r="P35" s="61">
        <f t="shared" si="18"/>
        <v>0</v>
      </c>
      <c r="Q35" s="61">
        <f t="shared" si="19"/>
        <v>0</v>
      </c>
      <c r="R35" s="61">
        <f t="shared" si="20"/>
        <v>0</v>
      </c>
      <c r="S35" s="61">
        <f t="shared" si="21"/>
        <v>0.63043478260869568</v>
      </c>
      <c r="T35" s="61">
        <f t="shared" si="22"/>
        <v>0.2391304347826087</v>
      </c>
      <c r="U35" s="66">
        <f t="shared" si="23"/>
        <v>0.13043478260869565</v>
      </c>
      <c r="V35" s="35">
        <f t="shared" si="13"/>
        <v>1</v>
      </c>
      <c r="W35" s="6"/>
      <c r="X35" s="58" t="s">
        <v>9</v>
      </c>
      <c r="Y35" s="61">
        <v>2.8289349357485209E-4</v>
      </c>
      <c r="Z35" s="61">
        <v>1.2857916382720915E-3</v>
      </c>
      <c r="AA35" s="61">
        <v>7.5703623721909401E-3</v>
      </c>
      <c r="AB35" s="61">
        <v>1.2590268821804196E-2</v>
      </c>
      <c r="AC35" s="61">
        <v>4.7123757514262399E-2</v>
      </c>
      <c r="AD35" s="61">
        <v>6.1581584532080375E-2</v>
      </c>
      <c r="AE35" s="61">
        <v>0.13857173190013422</v>
      </c>
      <c r="AF35" s="61">
        <v>0.19857073594319952</v>
      </c>
      <c r="AG35" s="66">
        <v>0.53242287378448139</v>
      </c>
      <c r="AH35" s="35">
        <f t="shared" si="24"/>
        <v>1</v>
      </c>
    </row>
    <row r="36" spans="1:34" x14ac:dyDescent="0.3">
      <c r="A36" s="2" t="s">
        <v>10</v>
      </c>
      <c r="B36" s="2">
        <v>0</v>
      </c>
      <c r="C36" s="2">
        <v>0</v>
      </c>
      <c r="D36" s="2">
        <v>0</v>
      </c>
      <c r="E36" s="2">
        <v>0</v>
      </c>
      <c r="F36" s="2">
        <v>0</v>
      </c>
      <c r="G36" s="2">
        <v>2</v>
      </c>
      <c r="H36" s="2">
        <v>0</v>
      </c>
      <c r="I36" s="2">
        <v>40</v>
      </c>
      <c r="J36" s="2">
        <v>24</v>
      </c>
      <c r="K36" s="5"/>
      <c r="L36" s="59" t="s">
        <v>10</v>
      </c>
      <c r="M36" s="65">
        <f t="shared" si="25"/>
        <v>0</v>
      </c>
      <c r="N36" s="61">
        <f t="shared" si="16"/>
        <v>0</v>
      </c>
      <c r="O36" s="61">
        <f t="shared" si="17"/>
        <v>0</v>
      </c>
      <c r="P36" s="61">
        <f t="shared" si="18"/>
        <v>0</v>
      </c>
      <c r="Q36" s="61">
        <f t="shared" si="19"/>
        <v>0</v>
      </c>
      <c r="R36" s="61">
        <f t="shared" si="20"/>
        <v>3.0303030303030304E-2</v>
      </c>
      <c r="S36" s="61">
        <f>H36/SUM($B36:$J36)</f>
        <v>0</v>
      </c>
      <c r="T36" s="61">
        <f t="shared" si="22"/>
        <v>0.60606060606060608</v>
      </c>
      <c r="U36" s="66">
        <f t="shared" si="23"/>
        <v>0.36363636363636365</v>
      </c>
      <c r="V36" s="35">
        <f t="shared" si="13"/>
        <v>1</v>
      </c>
      <c r="W36" s="6"/>
      <c r="X36" s="58" t="s">
        <v>10</v>
      </c>
      <c r="Y36" s="61">
        <v>3.7849783484284262E-5</v>
      </c>
      <c r="Z36" s="61">
        <v>1.7176214294235426E-5</v>
      </c>
      <c r="AA36" s="61">
        <v>3.8870918389690506E-3</v>
      </c>
      <c r="AB36" s="61">
        <v>2.2792216121732012E-4</v>
      </c>
      <c r="AC36" s="61">
        <v>5.16189419148755E-3</v>
      </c>
      <c r="AD36" s="61">
        <v>4.753496666722544E-2</v>
      </c>
      <c r="AE36" s="61">
        <v>1.5107708379443127E-2</v>
      </c>
      <c r="AF36" s="61">
        <v>0.1995023277825913</v>
      </c>
      <c r="AG36" s="66">
        <v>0.72852306298128755</v>
      </c>
      <c r="AH36" s="35">
        <f t="shared" si="24"/>
        <v>0.99999999999999989</v>
      </c>
    </row>
    <row r="37" spans="1:34" x14ac:dyDescent="0.3">
      <c r="A37" s="2" t="s">
        <v>14</v>
      </c>
      <c r="B37" s="2">
        <v>0</v>
      </c>
      <c r="C37" s="2">
        <v>0</v>
      </c>
      <c r="D37" s="2">
        <v>0</v>
      </c>
      <c r="E37" s="2">
        <v>0</v>
      </c>
      <c r="F37" s="2">
        <v>0</v>
      </c>
      <c r="G37" s="2">
        <v>0</v>
      </c>
      <c r="H37" s="2">
        <v>0</v>
      </c>
      <c r="I37" s="2">
        <v>0</v>
      </c>
      <c r="J37" s="2">
        <v>59</v>
      </c>
      <c r="K37" s="5"/>
      <c r="L37" s="59" t="s">
        <v>14</v>
      </c>
      <c r="M37" s="67">
        <v>0</v>
      </c>
      <c r="N37" s="10">
        <v>0</v>
      </c>
      <c r="O37" s="10">
        <v>0</v>
      </c>
      <c r="P37" s="10">
        <v>0</v>
      </c>
      <c r="Q37" s="10">
        <v>0</v>
      </c>
      <c r="R37" s="10">
        <v>0</v>
      </c>
      <c r="S37" s="10">
        <v>0</v>
      </c>
      <c r="T37" s="10">
        <v>0</v>
      </c>
      <c r="U37" s="68">
        <v>1</v>
      </c>
      <c r="V37" s="35">
        <f t="shared" si="13"/>
        <v>1</v>
      </c>
      <c r="W37" s="6"/>
      <c r="X37" s="58" t="s">
        <v>14</v>
      </c>
      <c r="Y37" s="10">
        <v>0</v>
      </c>
      <c r="Z37" s="10">
        <v>0</v>
      </c>
      <c r="AA37" s="10">
        <v>0</v>
      </c>
      <c r="AB37" s="10">
        <v>0</v>
      </c>
      <c r="AC37" s="10">
        <v>0</v>
      </c>
      <c r="AD37" s="10">
        <v>0</v>
      </c>
      <c r="AE37" s="10">
        <v>0</v>
      </c>
      <c r="AF37" s="10">
        <v>0</v>
      </c>
      <c r="AG37" s="68">
        <v>1</v>
      </c>
      <c r="AH37" s="35">
        <f>SUM(Y37:AG37)</f>
        <v>1</v>
      </c>
    </row>
    <row r="38" spans="1:34" x14ac:dyDescent="0.3">
      <c r="V38" s="35"/>
      <c r="X38" s="55"/>
    </row>
    <row r="39" spans="1:34" ht="58.95" customHeight="1" x14ac:dyDescent="0.3">
      <c r="B39" s="1">
        <v>42186</v>
      </c>
      <c r="C39" t="s">
        <v>0</v>
      </c>
      <c r="D39" s="1">
        <v>42552</v>
      </c>
      <c r="M39" s="1">
        <v>42186</v>
      </c>
      <c r="N39" s="20" t="s">
        <v>0</v>
      </c>
      <c r="O39" s="1">
        <v>42552</v>
      </c>
      <c r="P39" s="20"/>
      <c r="Q39" s="20"/>
      <c r="R39" s="20"/>
      <c r="S39" s="20"/>
      <c r="T39" s="20"/>
      <c r="U39" s="20"/>
      <c r="V39" s="35"/>
      <c r="X39" s="160" t="s">
        <v>91</v>
      </c>
      <c r="Y39" s="161"/>
      <c r="Z39" s="161"/>
      <c r="AA39" s="161"/>
      <c r="AB39" s="161"/>
      <c r="AC39" s="161"/>
      <c r="AD39" s="161"/>
      <c r="AE39" s="161"/>
      <c r="AF39" s="161"/>
      <c r="AG39" s="162"/>
    </row>
    <row r="40" spans="1:34" x14ac:dyDescent="0.3">
      <c r="A40" s="2"/>
      <c r="B40" s="2" t="s">
        <v>3</v>
      </c>
      <c r="C40" s="2" t="s">
        <v>4</v>
      </c>
      <c r="D40" s="2" t="s">
        <v>5</v>
      </c>
      <c r="E40" s="2" t="s">
        <v>6</v>
      </c>
      <c r="F40" s="2" t="s">
        <v>7</v>
      </c>
      <c r="G40" s="2" t="s">
        <v>8</v>
      </c>
      <c r="H40" s="2" t="s">
        <v>9</v>
      </c>
      <c r="I40" s="2" t="s">
        <v>10</v>
      </c>
      <c r="J40" s="2" t="s">
        <v>14</v>
      </c>
      <c r="K40" s="5"/>
      <c r="L40" s="56"/>
      <c r="M40" s="60" t="s">
        <v>3</v>
      </c>
      <c r="N40" s="60" t="s">
        <v>4</v>
      </c>
      <c r="O40" s="60" t="s">
        <v>5</v>
      </c>
      <c r="P40" s="60" t="s">
        <v>6</v>
      </c>
      <c r="Q40" s="60" t="s">
        <v>7</v>
      </c>
      <c r="R40" s="60" t="s">
        <v>8</v>
      </c>
      <c r="S40" s="60" t="s">
        <v>9</v>
      </c>
      <c r="T40" s="60" t="s">
        <v>10</v>
      </c>
      <c r="U40" s="60" t="s">
        <v>14</v>
      </c>
      <c r="V40" s="35"/>
      <c r="X40" s="56"/>
      <c r="Y40" s="60" t="s">
        <v>3</v>
      </c>
      <c r="Z40" s="60" t="s">
        <v>4</v>
      </c>
      <c r="AA40" s="60" t="s">
        <v>5</v>
      </c>
      <c r="AB40" s="60" t="s">
        <v>6</v>
      </c>
      <c r="AC40" s="60" t="s">
        <v>7</v>
      </c>
      <c r="AD40" s="60" t="s">
        <v>8</v>
      </c>
      <c r="AE40" s="60" t="s">
        <v>9</v>
      </c>
      <c r="AF40" s="60" t="s">
        <v>10</v>
      </c>
      <c r="AG40" s="60" t="s">
        <v>14</v>
      </c>
    </row>
    <row r="41" spans="1:34" x14ac:dyDescent="0.3">
      <c r="A41" s="2" t="s">
        <v>3</v>
      </c>
      <c r="B41" s="2">
        <v>74</v>
      </c>
      <c r="C41" s="2">
        <v>0</v>
      </c>
      <c r="D41" s="2">
        <v>0</v>
      </c>
      <c r="E41" s="2">
        <v>0</v>
      </c>
      <c r="F41" s="2">
        <v>0</v>
      </c>
      <c r="G41" s="2">
        <v>0</v>
      </c>
      <c r="H41" s="2">
        <v>0</v>
      </c>
      <c r="I41" s="2">
        <v>0</v>
      </c>
      <c r="J41" s="2">
        <v>1</v>
      </c>
      <c r="K41" s="5"/>
      <c r="L41" s="59" t="s">
        <v>3</v>
      </c>
      <c r="M41" s="62">
        <f>B41/SUM($B41:$J41)</f>
        <v>0.98666666666666669</v>
      </c>
      <c r="N41" s="63">
        <f t="shared" ref="N41:N48" si="26">C41/SUM($B41:$J41)</f>
        <v>0</v>
      </c>
      <c r="O41" s="63">
        <f t="shared" ref="O41:O48" si="27">D41/SUM($B41:$J41)</f>
        <v>0</v>
      </c>
      <c r="P41" s="63">
        <f t="shared" ref="P41:P48" si="28">E41/SUM($B41:$J41)</f>
        <v>0</v>
      </c>
      <c r="Q41" s="63">
        <f t="shared" ref="Q41:Q48" si="29">F41/SUM($B41:$J41)</f>
        <v>0</v>
      </c>
      <c r="R41" s="63">
        <f t="shared" ref="R41:R48" si="30">G41/SUM($B41:$J41)</f>
        <v>0</v>
      </c>
      <c r="S41" s="63">
        <f t="shared" ref="S41:S47" si="31">H41/SUM($B41:$J41)</f>
        <v>0</v>
      </c>
      <c r="T41" s="63">
        <f t="shared" ref="T41:T48" si="32">I41/SUM($B41:$J41)</f>
        <v>0</v>
      </c>
      <c r="U41" s="64">
        <f t="shared" ref="U41:U48" si="33">J41/SUM($B41:$J41)</f>
        <v>1.3333333333333334E-2</v>
      </c>
      <c r="V41" s="35">
        <f t="shared" si="13"/>
        <v>1</v>
      </c>
      <c r="W41" s="6"/>
      <c r="X41" s="59" t="s">
        <v>3</v>
      </c>
      <c r="Y41" s="62">
        <f t="array" ref="Y41:AG49">MMULT(Y29:AG37,M53:U61)</f>
        <v>0.89563798850066456</v>
      </c>
      <c r="Z41" s="63">
        <v>4.8510603010939055E-2</v>
      </c>
      <c r="AA41" s="63">
        <v>1.4102324284632267E-3</v>
      </c>
      <c r="AB41" s="63">
        <v>1.3882439372323505E-2</v>
      </c>
      <c r="AC41" s="63">
        <v>1.0684336903571954E-4</v>
      </c>
      <c r="AD41" s="63">
        <v>2.7409067642161859E-4</v>
      </c>
      <c r="AE41" s="63">
        <v>5.5678537535529832E-5</v>
      </c>
      <c r="AF41" s="63">
        <v>5.0954547143581622E-5</v>
      </c>
      <c r="AG41" s="64">
        <v>4.0071169557473169E-2</v>
      </c>
      <c r="AH41" s="35">
        <f>SUM(Y41:AG41)</f>
        <v>0.99999999999999989</v>
      </c>
    </row>
    <row r="42" spans="1:34" x14ac:dyDescent="0.3">
      <c r="A42" s="2" t="s">
        <v>4</v>
      </c>
      <c r="B42" s="2">
        <v>2</v>
      </c>
      <c r="C42" s="2">
        <v>114</v>
      </c>
      <c r="D42" s="2">
        <v>0</v>
      </c>
      <c r="E42" s="2">
        <v>1</v>
      </c>
      <c r="F42" s="2">
        <v>0</v>
      </c>
      <c r="G42" s="2">
        <v>1</v>
      </c>
      <c r="H42" s="2">
        <v>0</v>
      </c>
      <c r="I42" s="2">
        <v>0</v>
      </c>
      <c r="J42" s="2">
        <v>1</v>
      </c>
      <c r="K42" s="5"/>
      <c r="L42" s="59" t="s">
        <v>4</v>
      </c>
      <c r="M42" s="65">
        <f t="shared" ref="M42:M48" si="34">B42/SUM($B42:$J42)</f>
        <v>1.680672268907563E-2</v>
      </c>
      <c r="N42" s="61">
        <f t="shared" si="26"/>
        <v>0.95798319327731096</v>
      </c>
      <c r="O42" s="61">
        <f t="shared" si="27"/>
        <v>0</v>
      </c>
      <c r="P42" s="61">
        <f t="shared" si="28"/>
        <v>8.4033613445378148E-3</v>
      </c>
      <c r="Q42" s="61">
        <f t="shared" si="29"/>
        <v>0</v>
      </c>
      <c r="R42" s="61">
        <f t="shared" si="30"/>
        <v>8.4033613445378148E-3</v>
      </c>
      <c r="S42" s="61">
        <f t="shared" si="31"/>
        <v>0</v>
      </c>
      <c r="T42" s="61">
        <f t="shared" si="32"/>
        <v>0</v>
      </c>
      <c r="U42" s="66">
        <f t="shared" si="33"/>
        <v>8.4033613445378148E-3</v>
      </c>
      <c r="V42" s="35">
        <f t="shared" si="13"/>
        <v>1</v>
      </c>
      <c r="W42" s="6"/>
      <c r="X42" s="59" t="s">
        <v>4</v>
      </c>
      <c r="Y42" s="65">
        <v>6.1026176318310595E-2</v>
      </c>
      <c r="Z42" s="61">
        <v>0.74983902286302495</v>
      </c>
      <c r="AA42" s="61">
        <v>5.4046621210529812E-2</v>
      </c>
      <c r="AB42" s="61">
        <v>4.6139863189032328E-2</v>
      </c>
      <c r="AC42" s="61">
        <v>6.3016959689919392E-3</v>
      </c>
      <c r="AD42" s="61">
        <v>7.486001892809146E-3</v>
      </c>
      <c r="AE42" s="61">
        <v>1.6854466519756347E-3</v>
      </c>
      <c r="AF42" s="61">
        <v>2.1651006399510215E-3</v>
      </c>
      <c r="AG42" s="66">
        <v>7.1310071265374725E-2</v>
      </c>
      <c r="AH42" s="35">
        <f t="shared" ref="AH42:AH49" si="35">SUM(Y42:AG42)</f>
        <v>1.0000000000000002</v>
      </c>
    </row>
    <row r="43" spans="1:34" x14ac:dyDescent="0.3">
      <c r="A43" s="2" t="s">
        <v>5</v>
      </c>
      <c r="B43" s="2">
        <v>5</v>
      </c>
      <c r="C43" s="2">
        <v>1</v>
      </c>
      <c r="D43" s="2">
        <v>106</v>
      </c>
      <c r="E43" s="2">
        <v>1</v>
      </c>
      <c r="F43" s="2">
        <v>0</v>
      </c>
      <c r="G43" s="2">
        <v>0</v>
      </c>
      <c r="H43" s="2">
        <v>0</v>
      </c>
      <c r="I43" s="2">
        <v>0</v>
      </c>
      <c r="J43" s="2">
        <v>3</v>
      </c>
      <c r="K43" s="5"/>
      <c r="L43" s="59" t="s">
        <v>5</v>
      </c>
      <c r="M43" s="65">
        <f t="shared" si="34"/>
        <v>4.3103448275862072E-2</v>
      </c>
      <c r="N43" s="61">
        <f t="shared" si="26"/>
        <v>8.6206896551724137E-3</v>
      </c>
      <c r="O43" s="61">
        <f t="shared" si="27"/>
        <v>0.91379310344827591</v>
      </c>
      <c r="P43" s="61">
        <f t="shared" si="28"/>
        <v>8.6206896551724137E-3</v>
      </c>
      <c r="Q43" s="61">
        <f t="shared" si="29"/>
        <v>0</v>
      </c>
      <c r="R43" s="61">
        <f t="shared" si="30"/>
        <v>0</v>
      </c>
      <c r="S43" s="61">
        <f t="shared" si="31"/>
        <v>0</v>
      </c>
      <c r="T43" s="61">
        <f t="shared" si="32"/>
        <v>0</v>
      </c>
      <c r="U43" s="66">
        <f t="shared" si="33"/>
        <v>2.5862068965517241E-2</v>
      </c>
      <c r="V43" s="35">
        <f t="shared" si="13"/>
        <v>1</v>
      </c>
      <c r="W43" s="6"/>
      <c r="X43" s="59" t="s">
        <v>5</v>
      </c>
      <c r="Y43" s="65">
        <v>0.13193638102153585</v>
      </c>
      <c r="Z43" s="61">
        <v>7.7071928196202358E-2</v>
      </c>
      <c r="AA43" s="61">
        <v>0.54421420411409038</v>
      </c>
      <c r="AB43" s="61">
        <v>5.6008772818351281E-2</v>
      </c>
      <c r="AC43" s="61">
        <v>3.69015861578589E-2</v>
      </c>
      <c r="AD43" s="61">
        <v>2.4657824073599101E-2</v>
      </c>
      <c r="AE43" s="61">
        <v>7.4672819796385501E-3</v>
      </c>
      <c r="AF43" s="61">
        <v>1.1294120705403183E-2</v>
      </c>
      <c r="AG43" s="66">
        <v>0.11044790093332034</v>
      </c>
      <c r="AH43" s="35">
        <f t="shared" si="35"/>
        <v>0.99999999999999989</v>
      </c>
    </row>
    <row r="44" spans="1:34" x14ac:dyDescent="0.3">
      <c r="A44" s="2" t="s">
        <v>6</v>
      </c>
      <c r="B44" s="2">
        <v>0</v>
      </c>
      <c r="C44" s="2">
        <v>0</v>
      </c>
      <c r="D44" s="2">
        <v>6</v>
      </c>
      <c r="E44" s="2">
        <v>103</v>
      </c>
      <c r="F44" s="2">
        <v>4</v>
      </c>
      <c r="G44" s="2">
        <v>2</v>
      </c>
      <c r="H44" s="2">
        <v>0</v>
      </c>
      <c r="I44" s="2">
        <v>0</v>
      </c>
      <c r="J44" s="2">
        <v>6</v>
      </c>
      <c r="K44" s="5"/>
      <c r="L44" s="59" t="s">
        <v>6</v>
      </c>
      <c r="M44" s="65">
        <f t="shared" si="34"/>
        <v>0</v>
      </c>
      <c r="N44" s="61">
        <f t="shared" si="26"/>
        <v>0</v>
      </c>
      <c r="O44" s="61">
        <f t="shared" si="27"/>
        <v>4.9586776859504134E-2</v>
      </c>
      <c r="P44" s="61">
        <f t="shared" si="28"/>
        <v>0.85123966942148765</v>
      </c>
      <c r="Q44" s="61">
        <f t="shared" si="29"/>
        <v>3.3057851239669422E-2</v>
      </c>
      <c r="R44" s="61">
        <f t="shared" si="30"/>
        <v>1.6528925619834711E-2</v>
      </c>
      <c r="S44" s="61">
        <f t="shared" si="31"/>
        <v>0</v>
      </c>
      <c r="T44" s="61">
        <f t="shared" si="32"/>
        <v>0</v>
      </c>
      <c r="U44" s="66">
        <f t="shared" si="33"/>
        <v>4.9586776859504134E-2</v>
      </c>
      <c r="V44" s="35">
        <f t="shared" si="13"/>
        <v>1.0000000000000002</v>
      </c>
      <c r="W44" s="6"/>
      <c r="X44" s="59" t="s">
        <v>6</v>
      </c>
      <c r="Y44" s="65">
        <v>3.6918615094799351E-2</v>
      </c>
      <c r="Z44" s="61">
        <v>8.5160709431882434E-2</v>
      </c>
      <c r="AA44" s="61">
        <v>0.15980396693904092</v>
      </c>
      <c r="AB44" s="61">
        <v>0.37826675867086001</v>
      </c>
      <c r="AC44" s="61">
        <v>6.3444071879804637E-2</v>
      </c>
      <c r="AD44" s="61">
        <v>4.4759988401750543E-2</v>
      </c>
      <c r="AE44" s="61">
        <v>1.5481334757065977E-2</v>
      </c>
      <c r="AF44" s="61">
        <v>3.1300234729517366E-2</v>
      </c>
      <c r="AG44" s="66">
        <v>0.18486432009527853</v>
      </c>
      <c r="AH44" s="35">
        <f t="shared" si="35"/>
        <v>0.99999999999999967</v>
      </c>
    </row>
    <row r="45" spans="1:34" x14ac:dyDescent="0.3">
      <c r="A45" s="2" t="s">
        <v>7</v>
      </c>
      <c r="B45" s="2">
        <v>0</v>
      </c>
      <c r="C45" s="2">
        <v>0</v>
      </c>
      <c r="D45" s="2">
        <v>1</v>
      </c>
      <c r="E45" s="2">
        <v>4</v>
      </c>
      <c r="F45" s="2">
        <v>40</v>
      </c>
      <c r="G45" s="2">
        <v>2</v>
      </c>
      <c r="H45" s="2">
        <v>2</v>
      </c>
      <c r="I45" s="2">
        <v>6</v>
      </c>
      <c r="J45" s="2">
        <v>5</v>
      </c>
      <c r="K45" s="5"/>
      <c r="L45" s="59" t="s">
        <v>7</v>
      </c>
      <c r="M45" s="65">
        <f t="shared" si="34"/>
        <v>0</v>
      </c>
      <c r="N45" s="61">
        <f t="shared" si="26"/>
        <v>0</v>
      </c>
      <c r="O45" s="61">
        <f t="shared" si="27"/>
        <v>1.6666666666666666E-2</v>
      </c>
      <c r="P45" s="61">
        <f t="shared" si="28"/>
        <v>6.6666666666666666E-2</v>
      </c>
      <c r="Q45" s="61">
        <f t="shared" si="29"/>
        <v>0.66666666666666663</v>
      </c>
      <c r="R45" s="61">
        <f t="shared" si="30"/>
        <v>3.3333333333333333E-2</v>
      </c>
      <c r="S45" s="61">
        <f t="shared" si="31"/>
        <v>3.3333333333333333E-2</v>
      </c>
      <c r="T45" s="61">
        <f t="shared" si="32"/>
        <v>0.1</v>
      </c>
      <c r="U45" s="66">
        <f t="shared" si="33"/>
        <v>8.3333333333333329E-2</v>
      </c>
      <c r="V45" s="35">
        <f t="shared" si="13"/>
        <v>1</v>
      </c>
      <c r="W45" s="6"/>
      <c r="X45" s="59" t="s">
        <v>7</v>
      </c>
      <c r="Y45" s="65">
        <v>9.3474052737434823E-3</v>
      </c>
      <c r="Z45" s="61">
        <v>1.8302473140250321E-2</v>
      </c>
      <c r="AA45" s="61">
        <v>5.9153619311940971E-2</v>
      </c>
      <c r="AB45" s="61">
        <v>9.0306193697149734E-2</v>
      </c>
      <c r="AC45" s="61">
        <v>0.21612997819424667</v>
      </c>
      <c r="AD45" s="61">
        <v>0.10504456798268316</v>
      </c>
      <c r="AE45" s="61">
        <v>4.1281553744957754E-2</v>
      </c>
      <c r="AF45" s="61">
        <v>8.3574128853794352E-2</v>
      </c>
      <c r="AG45" s="66">
        <v>0.37686007980123343</v>
      </c>
      <c r="AH45" s="35">
        <f t="shared" si="35"/>
        <v>1</v>
      </c>
    </row>
    <row r="46" spans="1:34" x14ac:dyDescent="0.3">
      <c r="A46" s="2" t="s">
        <v>8</v>
      </c>
      <c r="B46" s="2">
        <v>0</v>
      </c>
      <c r="C46" s="2">
        <v>0</v>
      </c>
      <c r="D46" s="2">
        <v>3</v>
      </c>
      <c r="E46" s="2">
        <v>0</v>
      </c>
      <c r="F46" s="2">
        <v>2</v>
      </c>
      <c r="G46" s="2">
        <v>35</v>
      </c>
      <c r="H46" s="2">
        <v>3</v>
      </c>
      <c r="I46" s="2">
        <v>4</v>
      </c>
      <c r="J46" s="2">
        <v>2</v>
      </c>
      <c r="K46" s="5"/>
      <c r="L46" s="59" t="s">
        <v>8</v>
      </c>
      <c r="M46" s="65">
        <f t="shared" si="34"/>
        <v>0</v>
      </c>
      <c r="N46" s="61">
        <f>C46/SUM($B46:$J46)</f>
        <v>0</v>
      </c>
      <c r="O46" s="61">
        <f t="shared" si="27"/>
        <v>6.1224489795918366E-2</v>
      </c>
      <c r="P46" s="61">
        <f t="shared" si="28"/>
        <v>0</v>
      </c>
      <c r="Q46" s="61">
        <f t="shared" si="29"/>
        <v>4.0816326530612242E-2</v>
      </c>
      <c r="R46" s="61">
        <f t="shared" si="30"/>
        <v>0.7142857142857143</v>
      </c>
      <c r="S46" s="61">
        <f t="shared" si="31"/>
        <v>6.1224489795918366E-2</v>
      </c>
      <c r="T46" s="61">
        <f t="shared" si="32"/>
        <v>8.1632653061224483E-2</v>
      </c>
      <c r="U46" s="66">
        <f t="shared" si="33"/>
        <v>4.0816326530612242E-2</v>
      </c>
      <c r="V46" s="35">
        <f t="shared" si="13"/>
        <v>1</v>
      </c>
      <c r="W46" s="6"/>
      <c r="X46" s="59" t="s">
        <v>8</v>
      </c>
      <c r="Y46" s="65">
        <v>2.0681101896564474E-3</v>
      </c>
      <c r="Z46" s="61">
        <v>4.0208903765920562E-3</v>
      </c>
      <c r="AA46" s="61">
        <v>4.308306004466439E-2</v>
      </c>
      <c r="AB46" s="61">
        <v>1.074049836584003E-2</v>
      </c>
      <c r="AC46" s="61">
        <v>9.4093739150082317E-2</v>
      </c>
      <c r="AD46" s="61">
        <v>0.1939959183618887</v>
      </c>
      <c r="AE46" s="61">
        <v>8.5878227713352087E-2</v>
      </c>
      <c r="AF46" s="61">
        <v>0.10993865993096745</v>
      </c>
      <c r="AG46" s="66">
        <v>0.45618089586695643</v>
      </c>
      <c r="AH46" s="35">
        <f t="shared" si="35"/>
        <v>0.99999999999999989</v>
      </c>
    </row>
    <row r="47" spans="1:34" x14ac:dyDescent="0.3">
      <c r="A47" s="2" t="s">
        <v>9</v>
      </c>
      <c r="B47" s="2">
        <v>0</v>
      </c>
      <c r="C47" s="2">
        <v>0</v>
      </c>
      <c r="D47" s="2">
        <v>0</v>
      </c>
      <c r="E47" s="2">
        <v>0</v>
      </c>
      <c r="F47" s="2">
        <v>3</v>
      </c>
      <c r="G47" s="2">
        <v>1</v>
      </c>
      <c r="H47" s="2">
        <v>18</v>
      </c>
      <c r="I47" s="2">
        <v>7</v>
      </c>
      <c r="J47" s="2">
        <v>7</v>
      </c>
      <c r="K47" s="5"/>
      <c r="L47" s="59" t="s">
        <v>9</v>
      </c>
      <c r="M47" s="65">
        <f t="shared" si="34"/>
        <v>0</v>
      </c>
      <c r="N47" s="61">
        <f t="shared" si="26"/>
        <v>0</v>
      </c>
      <c r="O47" s="61">
        <f t="shared" si="27"/>
        <v>0</v>
      </c>
      <c r="P47" s="61">
        <f t="shared" si="28"/>
        <v>0</v>
      </c>
      <c r="Q47" s="61">
        <f t="shared" si="29"/>
        <v>8.3333333333333329E-2</v>
      </c>
      <c r="R47" s="61">
        <f t="shared" si="30"/>
        <v>2.7777777777777776E-2</v>
      </c>
      <c r="S47" s="61">
        <f t="shared" si="31"/>
        <v>0.5</v>
      </c>
      <c r="T47" s="61">
        <f t="shared" si="32"/>
        <v>0.19444444444444445</v>
      </c>
      <c r="U47" s="66">
        <f t="shared" si="33"/>
        <v>0.19444444444444445</v>
      </c>
      <c r="V47" s="35">
        <f t="shared" si="13"/>
        <v>1</v>
      </c>
      <c r="W47" s="6"/>
      <c r="X47" s="59" t="s">
        <v>9</v>
      </c>
      <c r="Y47" s="65">
        <v>8.1687657663240959E-4</v>
      </c>
      <c r="Z47" s="61">
        <v>2.3585941787880363E-3</v>
      </c>
      <c r="AA47" s="61">
        <v>1.0587700107574649E-2</v>
      </c>
      <c r="AB47" s="61">
        <v>9.6230026845944769E-3</v>
      </c>
      <c r="AC47" s="61">
        <v>5.3040142821337836E-2</v>
      </c>
      <c r="AD47" s="61">
        <v>5.4807330045851338E-2</v>
      </c>
      <c r="AE47" s="61">
        <v>8.0364668600572522E-2</v>
      </c>
      <c r="AF47" s="61">
        <v>0.11764797476945084</v>
      </c>
      <c r="AG47" s="66">
        <v>0.67075371021519792</v>
      </c>
      <c r="AH47" s="35">
        <f t="shared" si="35"/>
        <v>1</v>
      </c>
    </row>
    <row r="48" spans="1:34" x14ac:dyDescent="0.3">
      <c r="A48" s="2" t="s">
        <v>10</v>
      </c>
      <c r="B48" s="2">
        <v>0</v>
      </c>
      <c r="C48" s="2">
        <v>0</v>
      </c>
      <c r="D48" s="2">
        <v>0</v>
      </c>
      <c r="E48" s="2">
        <v>0</v>
      </c>
      <c r="F48" s="2">
        <v>0</v>
      </c>
      <c r="G48" s="2">
        <v>2</v>
      </c>
      <c r="H48" s="2">
        <v>1</v>
      </c>
      <c r="I48" s="2">
        <v>33</v>
      </c>
      <c r="J48" s="2">
        <v>21</v>
      </c>
      <c r="K48" s="5"/>
      <c r="L48" s="59" t="s">
        <v>10</v>
      </c>
      <c r="M48" s="65">
        <f t="shared" si="34"/>
        <v>0</v>
      </c>
      <c r="N48" s="61">
        <f t="shared" si="26"/>
        <v>0</v>
      </c>
      <c r="O48" s="61">
        <f t="shared" si="27"/>
        <v>0</v>
      </c>
      <c r="P48" s="61">
        <f t="shared" si="28"/>
        <v>0</v>
      </c>
      <c r="Q48" s="61">
        <f t="shared" si="29"/>
        <v>0</v>
      </c>
      <c r="R48" s="61">
        <f t="shared" si="30"/>
        <v>3.5087719298245612E-2</v>
      </c>
      <c r="S48" s="61">
        <f>H48/SUM($B48:$J48)</f>
        <v>1.7543859649122806E-2</v>
      </c>
      <c r="T48" s="61">
        <f t="shared" si="32"/>
        <v>0.57894736842105265</v>
      </c>
      <c r="U48" s="66">
        <f t="shared" si="33"/>
        <v>0.36842105263157893</v>
      </c>
      <c r="V48" s="35">
        <f t="shared" si="13"/>
        <v>1</v>
      </c>
      <c r="W48" s="6"/>
      <c r="X48" s="59" t="s">
        <v>10</v>
      </c>
      <c r="Y48" s="65">
        <v>1.9815289851244665E-4</v>
      </c>
      <c r="Z48" s="61">
        <v>1.5441661659624915E-4</v>
      </c>
      <c r="AA48" s="61">
        <v>5.6552190995368505E-3</v>
      </c>
      <c r="AB48" s="61">
        <v>2.0496241384583975E-4</v>
      </c>
      <c r="AC48" s="61">
        <v>6.7229156850138402E-3</v>
      </c>
      <c r="AD48" s="61">
        <v>3.5492449814226966E-2</v>
      </c>
      <c r="AE48" s="61">
        <v>1.6947583434849315E-2</v>
      </c>
      <c r="AF48" s="61">
        <v>0.10002268274929943</v>
      </c>
      <c r="AG48" s="66">
        <v>0.83460161728811888</v>
      </c>
      <c r="AH48" s="35">
        <f t="shared" si="35"/>
        <v>0.99999999999999978</v>
      </c>
    </row>
    <row r="49" spans="1:34" x14ac:dyDescent="0.3">
      <c r="A49" s="2" t="s">
        <v>14</v>
      </c>
      <c r="B49" s="2">
        <v>0</v>
      </c>
      <c r="C49" s="2">
        <v>0</v>
      </c>
      <c r="D49" s="2">
        <v>0</v>
      </c>
      <c r="E49" s="2">
        <v>0</v>
      </c>
      <c r="F49" s="2">
        <v>0</v>
      </c>
      <c r="G49" s="2">
        <v>0</v>
      </c>
      <c r="H49" s="2">
        <v>0</v>
      </c>
      <c r="I49" s="2">
        <v>0</v>
      </c>
      <c r="J49" s="2">
        <v>102</v>
      </c>
      <c r="K49" s="5"/>
      <c r="L49" s="59" t="s">
        <v>14</v>
      </c>
      <c r="M49" s="67">
        <v>0</v>
      </c>
      <c r="N49" s="10">
        <v>0</v>
      </c>
      <c r="O49" s="10">
        <v>0</v>
      </c>
      <c r="P49" s="10">
        <v>0</v>
      </c>
      <c r="Q49" s="10">
        <v>0</v>
      </c>
      <c r="R49" s="10">
        <v>0</v>
      </c>
      <c r="S49" s="10">
        <v>0</v>
      </c>
      <c r="T49" s="10">
        <v>0</v>
      </c>
      <c r="U49" s="68">
        <v>1</v>
      </c>
      <c r="V49" s="35">
        <f>SUM(M49:U49)</f>
        <v>1</v>
      </c>
      <c r="W49" s="6"/>
      <c r="X49" s="59" t="s">
        <v>14</v>
      </c>
      <c r="Y49" s="67">
        <v>0</v>
      </c>
      <c r="Z49" s="10">
        <v>0</v>
      </c>
      <c r="AA49" s="10">
        <v>0</v>
      </c>
      <c r="AB49" s="10">
        <v>0</v>
      </c>
      <c r="AC49" s="10">
        <v>0</v>
      </c>
      <c r="AD49" s="10">
        <v>0</v>
      </c>
      <c r="AE49" s="10">
        <v>0</v>
      </c>
      <c r="AF49" s="10">
        <v>0</v>
      </c>
      <c r="AG49" s="68">
        <v>1</v>
      </c>
      <c r="AH49" s="35">
        <f t="shared" si="35"/>
        <v>1</v>
      </c>
    </row>
    <row r="50" spans="1:34" x14ac:dyDescent="0.3">
      <c r="V50" s="35"/>
    </row>
    <row r="51" spans="1:34" x14ac:dyDescent="0.3">
      <c r="B51" s="1">
        <v>42552</v>
      </c>
      <c r="C51" t="s">
        <v>0</v>
      </c>
      <c r="D51" s="1">
        <v>42917</v>
      </c>
      <c r="M51" s="1">
        <v>42552</v>
      </c>
      <c r="N51" s="20" t="s">
        <v>0</v>
      </c>
      <c r="O51" s="1">
        <v>42917</v>
      </c>
      <c r="P51" s="20"/>
      <c r="Q51" s="20"/>
      <c r="R51" s="20"/>
      <c r="S51" s="20"/>
      <c r="T51" s="20"/>
      <c r="U51" s="20"/>
      <c r="V51" s="35"/>
    </row>
    <row r="52" spans="1:34" x14ac:dyDescent="0.3">
      <c r="A52" s="2"/>
      <c r="B52" s="2" t="s">
        <v>3</v>
      </c>
      <c r="C52" s="2" t="s">
        <v>4</v>
      </c>
      <c r="D52" s="2" t="s">
        <v>5</v>
      </c>
      <c r="E52" s="2" t="s">
        <v>6</v>
      </c>
      <c r="F52" s="2" t="s">
        <v>7</v>
      </c>
      <c r="G52" s="2" t="s">
        <v>8</v>
      </c>
      <c r="H52" s="2" t="s">
        <v>9</v>
      </c>
      <c r="I52" s="2" t="s">
        <v>10</v>
      </c>
      <c r="J52" s="2" t="s">
        <v>14</v>
      </c>
      <c r="K52" s="5"/>
      <c r="L52" s="56"/>
      <c r="M52" s="60" t="s">
        <v>3</v>
      </c>
      <c r="N52" s="60" t="s">
        <v>4</v>
      </c>
      <c r="O52" s="60" t="s">
        <v>5</v>
      </c>
      <c r="P52" s="60" t="s">
        <v>6</v>
      </c>
      <c r="Q52" s="60" t="s">
        <v>7</v>
      </c>
      <c r="R52" s="60" t="s">
        <v>8</v>
      </c>
      <c r="S52" s="60" t="s">
        <v>9</v>
      </c>
      <c r="T52" s="60" t="s">
        <v>10</v>
      </c>
      <c r="U52" s="60" t="s">
        <v>14</v>
      </c>
      <c r="V52" s="35"/>
    </row>
    <row r="53" spans="1:34" x14ac:dyDescent="0.3">
      <c r="A53" s="2" t="s">
        <v>3</v>
      </c>
      <c r="B53" s="2">
        <v>73</v>
      </c>
      <c r="C53" s="2">
        <v>1</v>
      </c>
      <c r="D53" s="2">
        <v>0</v>
      </c>
      <c r="E53" s="2">
        <v>1</v>
      </c>
      <c r="F53" s="2">
        <v>0</v>
      </c>
      <c r="G53" s="2">
        <v>0</v>
      </c>
      <c r="H53" s="2">
        <v>0</v>
      </c>
      <c r="I53" s="2">
        <v>0</v>
      </c>
      <c r="J53" s="2">
        <v>2</v>
      </c>
      <c r="K53" s="5"/>
      <c r="L53" s="59" t="s">
        <v>3</v>
      </c>
      <c r="M53" s="62">
        <f>B53/SUM($B53:$J53)</f>
        <v>0.94805194805194803</v>
      </c>
      <c r="N53" s="63">
        <f t="shared" ref="N53:N60" si="36">C53/SUM($B53:$J53)</f>
        <v>1.2987012987012988E-2</v>
      </c>
      <c r="O53" s="63">
        <f t="shared" ref="O53:O58" si="37">D53/SUM($B53:$J53)</f>
        <v>0</v>
      </c>
      <c r="P53" s="63">
        <f t="shared" ref="P53:P60" si="38">E53/SUM($B53:$J53)</f>
        <v>1.2987012987012988E-2</v>
      </c>
      <c r="Q53" s="63">
        <f t="shared" ref="Q53:Q60" si="39">F53/SUM($B53:$J53)</f>
        <v>0</v>
      </c>
      <c r="R53" s="63">
        <f t="shared" ref="R53:R60" si="40">G53/SUM($B53:$J53)</f>
        <v>0</v>
      </c>
      <c r="S53" s="63">
        <f t="shared" ref="S53:S59" si="41">H53/SUM($B53:$J53)</f>
        <v>0</v>
      </c>
      <c r="T53" s="63">
        <f t="shared" ref="T53:T60" si="42">I53/SUM($B53:$J53)</f>
        <v>0</v>
      </c>
      <c r="U53" s="64">
        <f t="shared" ref="U53:U60" si="43">J53/SUM($B53:$J53)</f>
        <v>2.5974025974025976E-2</v>
      </c>
      <c r="V53" s="35">
        <f t="shared" si="13"/>
        <v>1</v>
      </c>
      <c r="W53" s="6"/>
    </row>
    <row r="54" spans="1:34" x14ac:dyDescent="0.3">
      <c r="A54" s="2" t="s">
        <v>4</v>
      </c>
      <c r="B54" s="2">
        <v>2</v>
      </c>
      <c r="C54" s="2">
        <v>103</v>
      </c>
      <c r="D54" s="2">
        <v>3</v>
      </c>
      <c r="E54" s="2">
        <v>3</v>
      </c>
      <c r="F54" s="2">
        <v>0</v>
      </c>
      <c r="G54" s="2">
        <v>0</v>
      </c>
      <c r="H54" s="2">
        <v>0</v>
      </c>
      <c r="I54" s="2">
        <v>0</v>
      </c>
      <c r="J54" s="2">
        <v>6</v>
      </c>
      <c r="K54" s="5"/>
      <c r="L54" s="59" t="s">
        <v>4</v>
      </c>
      <c r="M54" s="65">
        <f t="shared" ref="M54:M60" si="44">B54/SUM($B54:$J54)</f>
        <v>1.7094017094017096E-2</v>
      </c>
      <c r="N54" s="61">
        <f t="shared" si="36"/>
        <v>0.88034188034188032</v>
      </c>
      <c r="O54" s="61">
        <f t="shared" si="37"/>
        <v>2.564102564102564E-2</v>
      </c>
      <c r="P54" s="61">
        <f t="shared" si="38"/>
        <v>2.564102564102564E-2</v>
      </c>
      <c r="Q54" s="61">
        <f t="shared" si="39"/>
        <v>0</v>
      </c>
      <c r="R54" s="61">
        <f t="shared" si="40"/>
        <v>0</v>
      </c>
      <c r="S54" s="61">
        <f t="shared" si="41"/>
        <v>0</v>
      </c>
      <c r="T54" s="61">
        <f t="shared" si="42"/>
        <v>0</v>
      </c>
      <c r="U54" s="66">
        <f t="shared" si="43"/>
        <v>5.128205128205128E-2</v>
      </c>
      <c r="V54" s="35">
        <f t="shared" si="13"/>
        <v>1</v>
      </c>
      <c r="W54" s="6"/>
    </row>
    <row r="55" spans="1:34" x14ac:dyDescent="0.3">
      <c r="A55" s="2" t="s">
        <v>5</v>
      </c>
      <c r="B55" s="2">
        <v>5</v>
      </c>
      <c r="C55" s="2">
        <v>1</v>
      </c>
      <c r="D55" s="2">
        <v>110</v>
      </c>
      <c r="E55" s="2">
        <v>1</v>
      </c>
      <c r="F55" s="2">
        <v>1</v>
      </c>
      <c r="G55" s="2">
        <v>0</v>
      </c>
      <c r="H55" s="2">
        <v>0</v>
      </c>
      <c r="I55" s="2">
        <v>0</v>
      </c>
      <c r="J55" s="2">
        <v>5</v>
      </c>
      <c r="K55" s="5"/>
      <c r="L55" s="59" t="s">
        <v>5</v>
      </c>
      <c r="M55" s="65">
        <f t="shared" si="44"/>
        <v>4.065040650406504E-2</v>
      </c>
      <c r="N55" s="61">
        <f t="shared" si="36"/>
        <v>8.130081300813009E-3</v>
      </c>
      <c r="O55" s="61">
        <f t="shared" si="37"/>
        <v>0.89430894308943087</v>
      </c>
      <c r="P55" s="61">
        <f t="shared" si="38"/>
        <v>8.130081300813009E-3</v>
      </c>
      <c r="Q55" s="61">
        <f t="shared" si="39"/>
        <v>8.130081300813009E-3</v>
      </c>
      <c r="R55" s="61">
        <f t="shared" si="40"/>
        <v>0</v>
      </c>
      <c r="S55" s="61">
        <f t="shared" si="41"/>
        <v>0</v>
      </c>
      <c r="T55" s="61">
        <f t="shared" si="42"/>
        <v>0</v>
      </c>
      <c r="U55" s="66">
        <f t="shared" si="43"/>
        <v>4.065040650406504E-2</v>
      </c>
      <c r="V55" s="35">
        <f t="shared" si="13"/>
        <v>1</v>
      </c>
      <c r="W55" s="6"/>
    </row>
    <row r="56" spans="1:34" x14ac:dyDescent="0.3">
      <c r="A56" s="2" t="s">
        <v>6</v>
      </c>
      <c r="B56" s="2">
        <v>2</v>
      </c>
      <c r="C56" s="2">
        <v>2</v>
      </c>
      <c r="D56" s="2">
        <v>9</v>
      </c>
      <c r="E56" s="2">
        <v>87</v>
      </c>
      <c r="F56" s="2">
        <v>3</v>
      </c>
      <c r="G56" s="2">
        <v>2</v>
      </c>
      <c r="H56" s="2">
        <v>1</v>
      </c>
      <c r="I56" s="2">
        <v>3</v>
      </c>
      <c r="J56" s="2">
        <v>6</v>
      </c>
      <c r="K56" s="5"/>
      <c r="L56" s="59" t="s">
        <v>6</v>
      </c>
      <c r="M56" s="65">
        <f t="shared" si="44"/>
        <v>1.7391304347826087E-2</v>
      </c>
      <c r="N56" s="61">
        <f t="shared" si="36"/>
        <v>1.7391304347826087E-2</v>
      </c>
      <c r="O56" s="61">
        <f t="shared" si="37"/>
        <v>7.8260869565217397E-2</v>
      </c>
      <c r="P56" s="61">
        <f t="shared" si="38"/>
        <v>0.75652173913043474</v>
      </c>
      <c r="Q56" s="61">
        <f t="shared" si="39"/>
        <v>2.6086956521739129E-2</v>
      </c>
      <c r="R56" s="61">
        <f t="shared" si="40"/>
        <v>1.7391304347826087E-2</v>
      </c>
      <c r="S56" s="61">
        <f t="shared" si="41"/>
        <v>8.6956521739130436E-3</v>
      </c>
      <c r="T56" s="61">
        <f t="shared" si="42"/>
        <v>2.6086956521739129E-2</v>
      </c>
      <c r="U56" s="66">
        <f t="shared" si="43"/>
        <v>5.2173913043478258E-2</v>
      </c>
      <c r="V56" s="35">
        <f t="shared" si="13"/>
        <v>0.99999999999999989</v>
      </c>
      <c r="W56" s="6"/>
    </row>
    <row r="57" spans="1:34" x14ac:dyDescent="0.3">
      <c r="A57" s="2" t="s">
        <v>7</v>
      </c>
      <c r="B57" s="2">
        <v>0</v>
      </c>
      <c r="C57" s="2">
        <v>1</v>
      </c>
      <c r="D57" s="2">
        <v>0</v>
      </c>
      <c r="E57" s="2">
        <v>0</v>
      </c>
      <c r="F57" s="2">
        <v>36</v>
      </c>
      <c r="G57" s="2">
        <v>6</v>
      </c>
      <c r="H57" s="2">
        <v>0</v>
      </c>
      <c r="I57" s="2">
        <v>2</v>
      </c>
      <c r="J57" s="2">
        <v>5</v>
      </c>
      <c r="K57" s="5"/>
      <c r="L57" s="59" t="s">
        <v>7</v>
      </c>
      <c r="M57" s="65">
        <f t="shared" si="44"/>
        <v>0</v>
      </c>
      <c r="N57" s="61">
        <f t="shared" si="36"/>
        <v>0.02</v>
      </c>
      <c r="O57" s="61">
        <f t="shared" si="37"/>
        <v>0</v>
      </c>
      <c r="P57" s="61">
        <f t="shared" si="38"/>
        <v>0</v>
      </c>
      <c r="Q57" s="61">
        <f t="shared" si="39"/>
        <v>0.72</v>
      </c>
      <c r="R57" s="61">
        <f t="shared" si="40"/>
        <v>0.12</v>
      </c>
      <c r="S57" s="61">
        <f t="shared" si="41"/>
        <v>0</v>
      </c>
      <c r="T57" s="61">
        <f t="shared" si="42"/>
        <v>0.04</v>
      </c>
      <c r="U57" s="66">
        <f t="shared" si="43"/>
        <v>0.1</v>
      </c>
      <c r="V57" s="35">
        <f t="shared" si="13"/>
        <v>1</v>
      </c>
      <c r="W57" s="6"/>
    </row>
    <row r="58" spans="1:34" x14ac:dyDescent="0.3">
      <c r="A58" s="2" t="s">
        <v>8</v>
      </c>
      <c r="B58" s="2">
        <v>0</v>
      </c>
      <c r="C58" s="2">
        <v>0</v>
      </c>
      <c r="D58" s="2">
        <v>2</v>
      </c>
      <c r="E58" s="2">
        <v>0</v>
      </c>
      <c r="F58" s="2">
        <v>1</v>
      </c>
      <c r="G58" s="2">
        <v>28</v>
      </c>
      <c r="H58" s="2">
        <v>5</v>
      </c>
      <c r="I58" s="2">
        <v>2</v>
      </c>
      <c r="J58" s="2">
        <v>6</v>
      </c>
      <c r="K58" s="5"/>
      <c r="L58" s="59" t="s">
        <v>8</v>
      </c>
      <c r="M58" s="65">
        <f t="shared" si="44"/>
        <v>0</v>
      </c>
      <c r="N58" s="61">
        <f t="shared" si="36"/>
        <v>0</v>
      </c>
      <c r="O58" s="61">
        <f t="shared" si="37"/>
        <v>4.5454545454545456E-2</v>
      </c>
      <c r="P58" s="61">
        <f t="shared" si="38"/>
        <v>0</v>
      </c>
      <c r="Q58" s="61">
        <f t="shared" si="39"/>
        <v>2.2727272727272728E-2</v>
      </c>
      <c r="R58" s="61">
        <f t="shared" si="40"/>
        <v>0.63636363636363635</v>
      </c>
      <c r="S58" s="61">
        <f t="shared" si="41"/>
        <v>0.11363636363636363</v>
      </c>
      <c r="T58" s="61">
        <f t="shared" si="42"/>
        <v>4.5454545454545456E-2</v>
      </c>
      <c r="U58" s="66">
        <f t="shared" si="43"/>
        <v>0.13636363636363635</v>
      </c>
      <c r="V58" s="35">
        <f t="shared" si="13"/>
        <v>1</v>
      </c>
      <c r="W58" s="6"/>
    </row>
    <row r="59" spans="1:34" x14ac:dyDescent="0.3">
      <c r="A59" s="2" t="s">
        <v>9</v>
      </c>
      <c r="B59" s="2">
        <v>0</v>
      </c>
      <c r="C59" s="2">
        <v>0</v>
      </c>
      <c r="D59" s="2">
        <v>0</v>
      </c>
      <c r="E59" s="2">
        <v>0</v>
      </c>
      <c r="F59" s="2">
        <v>3</v>
      </c>
      <c r="G59" s="2">
        <v>1</v>
      </c>
      <c r="H59" s="2">
        <v>12</v>
      </c>
      <c r="I59" s="2">
        <v>3</v>
      </c>
      <c r="J59" s="2">
        <v>5</v>
      </c>
      <c r="K59" s="5"/>
      <c r="L59" s="59" t="s">
        <v>9</v>
      </c>
      <c r="M59" s="65">
        <f t="shared" si="44"/>
        <v>0</v>
      </c>
      <c r="N59" s="61">
        <f t="shared" si="36"/>
        <v>0</v>
      </c>
      <c r="O59" s="61">
        <f>D59/SUM($B59:$J59)</f>
        <v>0</v>
      </c>
      <c r="P59" s="61">
        <f t="shared" si="38"/>
        <v>0</v>
      </c>
      <c r="Q59" s="61">
        <f t="shared" si="39"/>
        <v>0.125</v>
      </c>
      <c r="R59" s="61">
        <f t="shared" si="40"/>
        <v>4.1666666666666664E-2</v>
      </c>
      <c r="S59" s="61">
        <f t="shared" si="41"/>
        <v>0.5</v>
      </c>
      <c r="T59" s="61">
        <f t="shared" si="42"/>
        <v>0.125</v>
      </c>
      <c r="U59" s="66">
        <f t="shared" si="43"/>
        <v>0.20833333333333334</v>
      </c>
      <c r="V59" s="35">
        <f t="shared" si="13"/>
        <v>1</v>
      </c>
      <c r="W59" s="6"/>
    </row>
    <row r="60" spans="1:34" x14ac:dyDescent="0.3">
      <c r="A60" s="2" t="s">
        <v>10</v>
      </c>
      <c r="B60" s="2">
        <v>0</v>
      </c>
      <c r="C60" s="2">
        <v>0</v>
      </c>
      <c r="D60" s="2">
        <v>0</v>
      </c>
      <c r="E60" s="2">
        <v>0</v>
      </c>
      <c r="F60" s="2">
        <v>0</v>
      </c>
      <c r="G60" s="2">
        <v>1</v>
      </c>
      <c r="H60" s="2">
        <v>1</v>
      </c>
      <c r="I60" s="2">
        <v>24</v>
      </c>
      <c r="J60" s="2">
        <v>24</v>
      </c>
      <c r="K60" s="5"/>
      <c r="L60" s="59" t="s">
        <v>10</v>
      </c>
      <c r="M60" s="65">
        <f t="shared" si="44"/>
        <v>0</v>
      </c>
      <c r="N60" s="61">
        <f t="shared" si="36"/>
        <v>0</v>
      </c>
      <c r="O60" s="61">
        <f>D60/SUM($B60:$J60)</f>
        <v>0</v>
      </c>
      <c r="P60" s="61">
        <f t="shared" si="38"/>
        <v>0</v>
      </c>
      <c r="Q60" s="61">
        <f t="shared" si="39"/>
        <v>0</v>
      </c>
      <c r="R60" s="61">
        <f t="shared" si="40"/>
        <v>0.02</v>
      </c>
      <c r="S60" s="61">
        <f>H60/SUM($B60:$J60)</f>
        <v>0.02</v>
      </c>
      <c r="T60" s="61">
        <f t="shared" si="42"/>
        <v>0.48</v>
      </c>
      <c r="U60" s="66">
        <f t="shared" si="43"/>
        <v>0.48</v>
      </c>
      <c r="V60" s="35">
        <f>SUM(M60:U60)</f>
        <v>1</v>
      </c>
      <c r="W60" s="6"/>
    </row>
    <row r="61" spans="1:34" x14ac:dyDescent="0.3">
      <c r="A61" s="2" t="s">
        <v>14</v>
      </c>
      <c r="B61" s="2">
        <v>0</v>
      </c>
      <c r="C61" s="2">
        <v>0</v>
      </c>
      <c r="D61" s="2">
        <v>0</v>
      </c>
      <c r="E61" s="2">
        <v>0</v>
      </c>
      <c r="F61" s="2">
        <v>0</v>
      </c>
      <c r="G61" s="2">
        <v>0</v>
      </c>
      <c r="H61" s="2">
        <v>0</v>
      </c>
      <c r="I61" s="2">
        <v>0</v>
      </c>
      <c r="J61" s="2">
        <v>152</v>
      </c>
      <c r="K61" s="5"/>
      <c r="L61" s="59" t="s">
        <v>14</v>
      </c>
      <c r="M61" s="67">
        <v>0</v>
      </c>
      <c r="N61" s="10">
        <v>0</v>
      </c>
      <c r="O61" s="10">
        <v>0</v>
      </c>
      <c r="P61" s="10">
        <v>0</v>
      </c>
      <c r="Q61" s="10">
        <v>0</v>
      </c>
      <c r="R61" s="10">
        <v>0</v>
      </c>
      <c r="S61" s="10">
        <v>0</v>
      </c>
      <c r="T61" s="10">
        <v>0</v>
      </c>
      <c r="U61" s="68">
        <v>1</v>
      </c>
      <c r="V61" s="35">
        <f t="shared" si="13"/>
        <v>1</v>
      </c>
      <c r="W61" s="6"/>
    </row>
    <row r="62" spans="1:34" x14ac:dyDescent="0.3">
      <c r="V62" s="35"/>
    </row>
    <row r="63" spans="1:34" x14ac:dyDescent="0.3">
      <c r="B63" s="1">
        <v>41091</v>
      </c>
      <c r="C63" t="s">
        <v>0</v>
      </c>
      <c r="D63" s="1">
        <v>42917</v>
      </c>
      <c r="M63" s="1">
        <v>41091</v>
      </c>
      <c r="N63" s="20" t="s">
        <v>0</v>
      </c>
      <c r="O63" s="1">
        <v>42917</v>
      </c>
      <c r="P63" s="20"/>
      <c r="Q63" s="20"/>
      <c r="R63" s="20"/>
      <c r="S63" s="20"/>
      <c r="T63" s="20"/>
      <c r="U63" s="20"/>
      <c r="V63" s="35"/>
    </row>
    <row r="64" spans="1:34" x14ac:dyDescent="0.3">
      <c r="A64" s="2"/>
      <c r="B64" s="2" t="s">
        <v>3</v>
      </c>
      <c r="C64" s="2" t="s">
        <v>4</v>
      </c>
      <c r="D64" s="2" t="s">
        <v>5</v>
      </c>
      <c r="E64" s="2" t="s">
        <v>6</v>
      </c>
      <c r="F64" s="2" t="s">
        <v>7</v>
      </c>
      <c r="G64" s="2" t="s">
        <v>8</v>
      </c>
      <c r="H64" s="2" t="s">
        <v>9</v>
      </c>
      <c r="I64" s="2" t="s">
        <v>10</v>
      </c>
      <c r="J64" s="2" t="s">
        <v>14</v>
      </c>
      <c r="K64" s="5"/>
      <c r="L64" s="56"/>
      <c r="M64" s="60" t="s">
        <v>3</v>
      </c>
      <c r="N64" s="60" t="s">
        <v>4</v>
      </c>
      <c r="O64" s="60" t="s">
        <v>5</v>
      </c>
      <c r="P64" s="60" t="s">
        <v>6</v>
      </c>
      <c r="Q64" s="60" t="s">
        <v>7</v>
      </c>
      <c r="R64" s="60" t="s">
        <v>8</v>
      </c>
      <c r="S64" s="60" t="s">
        <v>9</v>
      </c>
      <c r="T64" s="60" t="s">
        <v>10</v>
      </c>
      <c r="U64" s="60" t="s">
        <v>14</v>
      </c>
      <c r="V64" s="35"/>
    </row>
    <row r="65" spans="1:23" x14ac:dyDescent="0.3">
      <c r="A65" s="2" t="s">
        <v>3</v>
      </c>
      <c r="B65" s="2">
        <v>44</v>
      </c>
      <c r="C65" s="2">
        <v>2</v>
      </c>
      <c r="D65" s="2">
        <v>0</v>
      </c>
      <c r="E65" s="2">
        <v>1</v>
      </c>
      <c r="F65" s="2">
        <v>0</v>
      </c>
      <c r="G65" s="2">
        <v>0</v>
      </c>
      <c r="H65" s="2">
        <v>0</v>
      </c>
      <c r="I65" s="2">
        <v>0</v>
      </c>
      <c r="J65" s="2">
        <v>1</v>
      </c>
      <c r="K65" s="5"/>
      <c r="L65" s="59" t="s">
        <v>3</v>
      </c>
      <c r="M65" s="62">
        <f>B65/SUM($B65:$J65)</f>
        <v>0.91666666666666663</v>
      </c>
      <c r="N65" s="63">
        <f t="shared" ref="N65:N72" si="45">C65/SUM($B65:$J65)</f>
        <v>4.1666666666666664E-2</v>
      </c>
      <c r="O65" s="63">
        <f t="shared" ref="O65:O70" si="46">D65/SUM($B65:$J65)</f>
        <v>0</v>
      </c>
      <c r="P65" s="63">
        <f t="shared" ref="P65:P72" si="47">E65/SUM($B65:$J65)</f>
        <v>2.0833333333333332E-2</v>
      </c>
      <c r="Q65" s="63">
        <f t="shared" ref="Q65:Q72" si="48">F65/SUM($B65:$J65)</f>
        <v>0</v>
      </c>
      <c r="R65" s="63">
        <f t="shared" ref="R65:R72" si="49">G65/SUM($B65:$J65)</f>
        <v>0</v>
      </c>
      <c r="S65" s="63">
        <f t="shared" ref="S65:S71" si="50">H65/SUM($B65:$J65)</f>
        <v>0</v>
      </c>
      <c r="T65" s="63">
        <f t="shared" ref="T65:T72" si="51">I65/SUM($B65:$J65)</f>
        <v>0</v>
      </c>
      <c r="U65" s="64">
        <f t="shared" ref="U65:U72" si="52">J65/SUM($B65:$J65)</f>
        <v>2.0833333333333332E-2</v>
      </c>
      <c r="V65" s="35">
        <f t="shared" si="13"/>
        <v>1</v>
      </c>
      <c r="W65" s="6"/>
    </row>
    <row r="66" spans="1:23" x14ac:dyDescent="0.3">
      <c r="A66" s="2" t="s">
        <v>4</v>
      </c>
      <c r="B66" s="2">
        <v>6</v>
      </c>
      <c r="C66" s="2">
        <v>63</v>
      </c>
      <c r="D66" s="2">
        <v>3</v>
      </c>
      <c r="E66" s="2">
        <v>4</v>
      </c>
      <c r="F66" s="2">
        <v>0</v>
      </c>
      <c r="G66" s="2">
        <v>0</v>
      </c>
      <c r="H66" s="2">
        <v>0</v>
      </c>
      <c r="I66" s="2">
        <v>1</v>
      </c>
      <c r="J66" s="2">
        <v>7</v>
      </c>
      <c r="K66" s="5"/>
      <c r="L66" s="59" t="s">
        <v>4</v>
      </c>
      <c r="M66" s="65">
        <f t="shared" ref="M66:M72" si="53">B66/SUM($B66:$J66)</f>
        <v>7.1428571428571425E-2</v>
      </c>
      <c r="N66" s="61">
        <f t="shared" si="45"/>
        <v>0.75</v>
      </c>
      <c r="O66" s="61">
        <f t="shared" si="46"/>
        <v>3.5714285714285712E-2</v>
      </c>
      <c r="P66" s="61">
        <f t="shared" si="47"/>
        <v>4.7619047619047616E-2</v>
      </c>
      <c r="Q66" s="61">
        <f t="shared" si="48"/>
        <v>0</v>
      </c>
      <c r="R66" s="61">
        <f t="shared" si="49"/>
        <v>0</v>
      </c>
      <c r="S66" s="61">
        <f t="shared" si="50"/>
        <v>0</v>
      </c>
      <c r="T66" s="61">
        <f t="shared" si="51"/>
        <v>1.1904761904761904E-2</v>
      </c>
      <c r="U66" s="66">
        <f t="shared" si="52"/>
        <v>8.3333333333333329E-2</v>
      </c>
      <c r="V66" s="35">
        <f t="shared" si="13"/>
        <v>0.99999999999999989</v>
      </c>
      <c r="W66" s="6"/>
    </row>
    <row r="67" spans="1:23" x14ac:dyDescent="0.3">
      <c r="A67" s="2" t="s">
        <v>5</v>
      </c>
      <c r="B67" s="2">
        <v>20</v>
      </c>
      <c r="C67" s="2">
        <v>8</v>
      </c>
      <c r="D67" s="2">
        <v>53</v>
      </c>
      <c r="E67" s="2">
        <v>7</v>
      </c>
      <c r="F67" s="2">
        <v>3</v>
      </c>
      <c r="G67" s="2">
        <v>5</v>
      </c>
      <c r="H67" s="2">
        <v>1</v>
      </c>
      <c r="I67" s="2">
        <v>1</v>
      </c>
      <c r="J67" s="2">
        <v>9</v>
      </c>
      <c r="K67" s="5"/>
      <c r="L67" s="59" t="s">
        <v>5</v>
      </c>
      <c r="M67" s="65">
        <f t="shared" si="53"/>
        <v>0.18691588785046728</v>
      </c>
      <c r="N67" s="61">
        <f t="shared" si="45"/>
        <v>7.476635514018691E-2</v>
      </c>
      <c r="O67" s="61">
        <f t="shared" si="46"/>
        <v>0.49532710280373832</v>
      </c>
      <c r="P67" s="61">
        <f t="shared" si="47"/>
        <v>6.5420560747663545E-2</v>
      </c>
      <c r="Q67" s="61">
        <f t="shared" si="48"/>
        <v>2.8037383177570093E-2</v>
      </c>
      <c r="R67" s="61">
        <f t="shared" si="49"/>
        <v>4.6728971962616821E-2</v>
      </c>
      <c r="S67" s="61">
        <f t="shared" si="50"/>
        <v>9.3457943925233638E-3</v>
      </c>
      <c r="T67" s="61">
        <f t="shared" si="51"/>
        <v>9.3457943925233638E-3</v>
      </c>
      <c r="U67" s="66">
        <f t="shared" si="52"/>
        <v>8.4112149532710276E-2</v>
      </c>
      <c r="V67" s="35">
        <f t="shared" si="13"/>
        <v>1</v>
      </c>
      <c r="W67" s="6"/>
    </row>
    <row r="68" spans="1:23" x14ac:dyDescent="0.3">
      <c r="A68" s="2" t="s">
        <v>6</v>
      </c>
      <c r="B68" s="2">
        <v>4</v>
      </c>
      <c r="C68" s="2">
        <v>13</v>
      </c>
      <c r="D68" s="2">
        <v>26</v>
      </c>
      <c r="E68" s="2">
        <v>51</v>
      </c>
      <c r="F68" s="2">
        <v>7</v>
      </c>
      <c r="G68" s="2">
        <v>6</v>
      </c>
      <c r="H68" s="2">
        <v>2</v>
      </c>
      <c r="I68" s="2">
        <v>6</v>
      </c>
      <c r="J68" s="2">
        <v>30</v>
      </c>
      <c r="K68" s="5"/>
      <c r="L68" s="59" t="s">
        <v>6</v>
      </c>
      <c r="M68" s="65">
        <f t="shared" si="53"/>
        <v>2.7586206896551724E-2</v>
      </c>
      <c r="N68" s="61">
        <f t="shared" si="45"/>
        <v>8.9655172413793102E-2</v>
      </c>
      <c r="O68" s="61">
        <f t="shared" si="46"/>
        <v>0.1793103448275862</v>
      </c>
      <c r="P68" s="61">
        <f t="shared" si="47"/>
        <v>0.35172413793103446</v>
      </c>
      <c r="Q68" s="61">
        <f t="shared" si="48"/>
        <v>4.8275862068965517E-2</v>
      </c>
      <c r="R68" s="61">
        <f t="shared" si="49"/>
        <v>4.1379310344827586E-2</v>
      </c>
      <c r="S68" s="61">
        <f t="shared" si="50"/>
        <v>1.3793103448275862E-2</v>
      </c>
      <c r="T68" s="61">
        <f t="shared" si="51"/>
        <v>4.1379310344827586E-2</v>
      </c>
      <c r="U68" s="66">
        <f t="shared" si="52"/>
        <v>0.20689655172413793</v>
      </c>
      <c r="V68" s="35">
        <f t="shared" si="13"/>
        <v>0.99999999999999989</v>
      </c>
      <c r="W68" s="6"/>
    </row>
    <row r="69" spans="1:23" x14ac:dyDescent="0.3">
      <c r="A69" s="2" t="s">
        <v>7</v>
      </c>
      <c r="B69" s="2">
        <v>0</v>
      </c>
      <c r="C69" s="2">
        <v>2</v>
      </c>
      <c r="D69" s="2">
        <v>1</v>
      </c>
      <c r="E69" s="2">
        <v>7</v>
      </c>
      <c r="F69" s="2">
        <v>16</v>
      </c>
      <c r="G69" s="2">
        <v>9</v>
      </c>
      <c r="H69" s="2">
        <v>2</v>
      </c>
      <c r="I69" s="2">
        <v>8</v>
      </c>
      <c r="J69" s="2">
        <v>35</v>
      </c>
      <c r="K69" s="5"/>
      <c r="L69" s="59" t="s">
        <v>7</v>
      </c>
      <c r="M69" s="65">
        <f t="shared" si="53"/>
        <v>0</v>
      </c>
      <c r="N69" s="61">
        <f t="shared" si="45"/>
        <v>2.5000000000000001E-2</v>
      </c>
      <c r="O69" s="61">
        <f t="shared" si="46"/>
        <v>1.2500000000000001E-2</v>
      </c>
      <c r="P69" s="61">
        <f t="shared" si="47"/>
        <v>8.7499999999999994E-2</v>
      </c>
      <c r="Q69" s="61">
        <f t="shared" si="48"/>
        <v>0.2</v>
      </c>
      <c r="R69" s="61">
        <f t="shared" si="49"/>
        <v>0.1125</v>
      </c>
      <c r="S69" s="61">
        <f t="shared" si="50"/>
        <v>2.5000000000000001E-2</v>
      </c>
      <c r="T69" s="61">
        <f t="shared" si="51"/>
        <v>0.1</v>
      </c>
      <c r="U69" s="66">
        <f t="shared" si="52"/>
        <v>0.4375</v>
      </c>
      <c r="V69" s="35">
        <f t="shared" si="13"/>
        <v>1</v>
      </c>
      <c r="W69" s="6"/>
    </row>
    <row r="70" spans="1:23" x14ac:dyDescent="0.3">
      <c r="A70" s="2" t="s">
        <v>8</v>
      </c>
      <c r="B70" s="2">
        <v>0</v>
      </c>
      <c r="C70" s="2">
        <v>0</v>
      </c>
      <c r="D70" s="2">
        <v>4</v>
      </c>
      <c r="E70" s="2">
        <v>1</v>
      </c>
      <c r="F70" s="2">
        <v>9</v>
      </c>
      <c r="G70" s="2">
        <v>9</v>
      </c>
      <c r="H70" s="2">
        <v>6</v>
      </c>
      <c r="I70" s="2">
        <v>5</v>
      </c>
      <c r="J70" s="2">
        <v>34</v>
      </c>
      <c r="K70" s="5"/>
      <c r="L70" s="59" t="s">
        <v>8</v>
      </c>
      <c r="M70" s="65">
        <f t="shared" si="53"/>
        <v>0</v>
      </c>
      <c r="N70" s="61">
        <f t="shared" si="45"/>
        <v>0</v>
      </c>
      <c r="O70" s="61">
        <f t="shared" si="46"/>
        <v>5.8823529411764705E-2</v>
      </c>
      <c r="P70" s="61">
        <f t="shared" si="47"/>
        <v>1.4705882352941176E-2</v>
      </c>
      <c r="Q70" s="61">
        <f t="shared" si="48"/>
        <v>0.13235294117647059</v>
      </c>
      <c r="R70" s="61">
        <f t="shared" si="49"/>
        <v>0.13235294117647059</v>
      </c>
      <c r="S70" s="61">
        <f t="shared" si="50"/>
        <v>8.8235294117647065E-2</v>
      </c>
      <c r="T70" s="61">
        <f t="shared" si="51"/>
        <v>7.3529411764705885E-2</v>
      </c>
      <c r="U70" s="66">
        <f t="shared" si="52"/>
        <v>0.5</v>
      </c>
      <c r="V70" s="35">
        <f t="shared" si="13"/>
        <v>1</v>
      </c>
      <c r="W70" s="6"/>
    </row>
    <row r="71" spans="1:23" x14ac:dyDescent="0.3">
      <c r="A71" s="2" t="s">
        <v>9</v>
      </c>
      <c r="B71" s="2">
        <v>0</v>
      </c>
      <c r="C71" s="2">
        <v>0</v>
      </c>
      <c r="D71" s="2">
        <v>0</v>
      </c>
      <c r="E71" s="2">
        <v>1</v>
      </c>
      <c r="F71" s="2">
        <v>5</v>
      </c>
      <c r="G71" s="2">
        <v>3</v>
      </c>
      <c r="H71" s="2">
        <v>5</v>
      </c>
      <c r="I71" s="2">
        <v>7</v>
      </c>
      <c r="J71" s="2">
        <v>45</v>
      </c>
      <c r="K71" s="5"/>
      <c r="L71" s="59" t="s">
        <v>9</v>
      </c>
      <c r="M71" s="65">
        <f t="shared" si="53"/>
        <v>0</v>
      </c>
      <c r="N71" s="61">
        <f t="shared" si="45"/>
        <v>0</v>
      </c>
      <c r="O71" s="61">
        <f>D71/SUM($B71:$J71)</f>
        <v>0</v>
      </c>
      <c r="P71" s="61">
        <f t="shared" si="47"/>
        <v>1.5151515151515152E-2</v>
      </c>
      <c r="Q71" s="61">
        <f t="shared" si="48"/>
        <v>7.575757575757576E-2</v>
      </c>
      <c r="R71" s="61">
        <f t="shared" si="49"/>
        <v>4.5454545454545456E-2</v>
      </c>
      <c r="S71" s="61">
        <f t="shared" si="50"/>
        <v>7.575757575757576E-2</v>
      </c>
      <c r="T71" s="61">
        <f t="shared" si="51"/>
        <v>0.10606060606060606</v>
      </c>
      <c r="U71" s="66">
        <f t="shared" si="52"/>
        <v>0.68181818181818177</v>
      </c>
      <c r="V71" s="35">
        <f>SUM(M71:U71)</f>
        <v>1</v>
      </c>
      <c r="W71" s="6"/>
    </row>
    <row r="72" spans="1:23" x14ac:dyDescent="0.3">
      <c r="A72" s="2" t="s">
        <v>10</v>
      </c>
      <c r="B72" s="2">
        <v>0</v>
      </c>
      <c r="C72" s="2">
        <v>0</v>
      </c>
      <c r="D72" s="2">
        <v>0</v>
      </c>
      <c r="E72" s="2">
        <v>0</v>
      </c>
      <c r="F72" s="2">
        <v>0</v>
      </c>
      <c r="G72" s="2">
        <v>2</v>
      </c>
      <c r="H72" s="2">
        <v>3</v>
      </c>
      <c r="I72" s="2">
        <v>5</v>
      </c>
      <c r="J72" s="2">
        <v>40</v>
      </c>
      <c r="K72" s="5"/>
      <c r="L72" s="59" t="s">
        <v>10</v>
      </c>
      <c r="M72" s="65">
        <f t="shared" si="53"/>
        <v>0</v>
      </c>
      <c r="N72" s="61">
        <f t="shared" si="45"/>
        <v>0</v>
      </c>
      <c r="O72" s="61">
        <f>D72/SUM($B72:$J72)</f>
        <v>0</v>
      </c>
      <c r="P72" s="61">
        <f t="shared" si="47"/>
        <v>0</v>
      </c>
      <c r="Q72" s="61">
        <f t="shared" si="48"/>
        <v>0</v>
      </c>
      <c r="R72" s="61">
        <f t="shared" si="49"/>
        <v>0.04</v>
      </c>
      <c r="S72" s="61">
        <f>H72/SUM($B72:$J72)</f>
        <v>0.06</v>
      </c>
      <c r="T72" s="61">
        <f t="shared" si="51"/>
        <v>0.1</v>
      </c>
      <c r="U72" s="66">
        <f t="shared" si="52"/>
        <v>0.8</v>
      </c>
      <c r="V72" s="35">
        <f t="shared" si="13"/>
        <v>1</v>
      </c>
      <c r="W72" s="6"/>
    </row>
    <row r="73" spans="1:23" x14ac:dyDescent="0.3">
      <c r="A73" s="2" t="s">
        <v>14</v>
      </c>
      <c r="B73" s="2">
        <v>0</v>
      </c>
      <c r="C73" s="2">
        <v>0</v>
      </c>
      <c r="D73" s="2">
        <v>0</v>
      </c>
      <c r="E73" s="2">
        <v>0</v>
      </c>
      <c r="F73" s="2">
        <v>0</v>
      </c>
      <c r="G73" s="2">
        <v>0</v>
      </c>
      <c r="H73" s="2">
        <v>0</v>
      </c>
      <c r="I73" s="2">
        <v>0</v>
      </c>
      <c r="J73" s="2">
        <v>0</v>
      </c>
      <c r="K73" s="5"/>
      <c r="L73" s="59" t="s">
        <v>14</v>
      </c>
      <c r="M73" s="67">
        <v>0</v>
      </c>
      <c r="N73" s="10">
        <v>0</v>
      </c>
      <c r="O73" s="10">
        <v>0</v>
      </c>
      <c r="P73" s="10">
        <v>0</v>
      </c>
      <c r="Q73" s="10">
        <v>0</v>
      </c>
      <c r="R73" s="10">
        <v>0</v>
      </c>
      <c r="S73" s="10">
        <v>0</v>
      </c>
      <c r="T73" s="10">
        <v>0</v>
      </c>
      <c r="U73" s="68">
        <v>1</v>
      </c>
      <c r="V73" s="35">
        <f t="shared" si="13"/>
        <v>1</v>
      </c>
      <c r="W73" s="6"/>
    </row>
  </sheetData>
  <mergeCells count="5">
    <mergeCell ref="M1:U1"/>
    <mergeCell ref="X39:AG39"/>
    <mergeCell ref="X27:AG27"/>
    <mergeCell ref="X14:AG14"/>
    <mergeCell ref="X2:AG2"/>
  </mergeCells>
  <conditionalFormatting sqref="M4:U12">
    <cfRule type="colorScale" priority="20">
      <colorScale>
        <cfvo type="min"/>
        <cfvo type="max"/>
        <color rgb="FFFCFCFF"/>
        <color rgb="FF63BE7B"/>
      </colorScale>
    </cfRule>
  </conditionalFormatting>
  <conditionalFormatting sqref="Y4:AG12">
    <cfRule type="colorScale" priority="8">
      <colorScale>
        <cfvo type="min"/>
        <cfvo type="max"/>
        <color rgb="FFFCFCFF"/>
        <color rgb="FF63BE7B"/>
      </colorScale>
    </cfRule>
  </conditionalFormatting>
  <conditionalFormatting sqref="Y16:AG25">
    <cfRule type="colorScale" priority="7">
      <colorScale>
        <cfvo type="min"/>
        <cfvo type="max"/>
        <color rgb="FFFCFCFF"/>
        <color rgb="FF63BE7B"/>
      </colorScale>
    </cfRule>
  </conditionalFormatting>
  <conditionalFormatting sqref="Y29:AG37">
    <cfRule type="colorScale" priority="6">
      <colorScale>
        <cfvo type="min"/>
        <cfvo type="max"/>
        <color rgb="FFFCFCFF"/>
        <color rgb="FF63BE7B"/>
      </colorScale>
    </cfRule>
  </conditionalFormatting>
  <conditionalFormatting sqref="Y41:AG49">
    <cfRule type="colorScale" priority="5">
      <colorScale>
        <cfvo type="min"/>
        <cfvo type="max"/>
        <color rgb="FFFCFCFF"/>
        <color rgb="FF63BE7B"/>
      </colorScale>
    </cfRule>
  </conditionalFormatting>
  <conditionalFormatting sqref="W4:W12">
    <cfRule type="colorScale" priority="21">
      <colorScale>
        <cfvo type="min"/>
        <cfvo type="max"/>
        <color rgb="FFFCFCFF"/>
        <color rgb="FF63BE7B"/>
      </colorScale>
    </cfRule>
  </conditionalFormatting>
  <conditionalFormatting sqref="M16:U25">
    <cfRule type="colorScale" priority="22">
      <colorScale>
        <cfvo type="min"/>
        <cfvo type="max"/>
        <color rgb="FFFCFCFF"/>
        <color rgb="FF63BE7B"/>
      </colorScale>
    </cfRule>
  </conditionalFormatting>
  <conditionalFormatting sqref="W16:W25">
    <cfRule type="colorScale" priority="23">
      <colorScale>
        <cfvo type="min"/>
        <cfvo type="max"/>
        <color rgb="FFFCFCFF"/>
        <color rgb="FF63BE7B"/>
      </colorScale>
    </cfRule>
  </conditionalFormatting>
  <conditionalFormatting sqref="M29:U37">
    <cfRule type="colorScale" priority="24">
      <colorScale>
        <cfvo type="min"/>
        <cfvo type="max"/>
        <color rgb="FFFCFCFF"/>
        <color rgb="FF63BE7B"/>
      </colorScale>
    </cfRule>
  </conditionalFormatting>
  <conditionalFormatting sqref="W29:W37">
    <cfRule type="colorScale" priority="25">
      <colorScale>
        <cfvo type="min"/>
        <cfvo type="max"/>
        <color rgb="FFFCFCFF"/>
        <color rgb="FF63BE7B"/>
      </colorScale>
    </cfRule>
  </conditionalFormatting>
  <conditionalFormatting sqref="M41:U49">
    <cfRule type="colorScale" priority="26">
      <colorScale>
        <cfvo type="min"/>
        <cfvo type="max"/>
        <color rgb="FFFCFCFF"/>
        <color rgb="FF63BE7B"/>
      </colorScale>
    </cfRule>
  </conditionalFormatting>
  <conditionalFormatting sqref="W41:W49">
    <cfRule type="colorScale" priority="27">
      <colorScale>
        <cfvo type="min"/>
        <cfvo type="max"/>
        <color rgb="FFFCFCFF"/>
        <color rgb="FF63BE7B"/>
      </colorScale>
    </cfRule>
  </conditionalFormatting>
  <conditionalFormatting sqref="M53:U61">
    <cfRule type="colorScale" priority="28">
      <colorScale>
        <cfvo type="min"/>
        <cfvo type="max"/>
        <color rgb="FFFCFCFF"/>
        <color rgb="FF63BE7B"/>
      </colorScale>
    </cfRule>
  </conditionalFormatting>
  <conditionalFormatting sqref="M65:U73">
    <cfRule type="colorScale" priority="29">
      <colorScale>
        <cfvo type="min"/>
        <cfvo type="max"/>
        <color rgb="FFFCFCFF"/>
        <color rgb="FF63BE7B"/>
      </colorScale>
    </cfRule>
  </conditionalFormatting>
  <conditionalFormatting sqref="W53:W61">
    <cfRule type="colorScale" priority="30">
      <colorScale>
        <cfvo type="min"/>
        <cfvo type="max"/>
        <color rgb="FFFCFCFF"/>
        <color rgb="FF63BE7B"/>
      </colorScale>
    </cfRule>
  </conditionalFormatting>
  <conditionalFormatting sqref="W65:W73">
    <cfRule type="colorScale" priority="31">
      <colorScale>
        <cfvo type="min"/>
        <cfvo type="max"/>
        <color rgb="FFFCFCFF"/>
        <color rgb="FF63BE7B"/>
      </colorScale>
    </cfRule>
  </conditionalFormatting>
  <conditionalFormatting sqref="X39">
    <cfRule type="colorScale" priority="4">
      <colorScale>
        <cfvo type="min"/>
        <cfvo type="max"/>
        <color rgb="FFFCFCFF"/>
        <color rgb="FF63BE7B"/>
      </colorScale>
    </cfRule>
  </conditionalFormatting>
  <conditionalFormatting sqref="X27">
    <cfRule type="colorScale" priority="3">
      <colorScale>
        <cfvo type="min"/>
        <cfvo type="max"/>
        <color rgb="FFFCFCFF"/>
        <color rgb="FF63BE7B"/>
      </colorScale>
    </cfRule>
  </conditionalFormatting>
  <conditionalFormatting sqref="X14">
    <cfRule type="colorScale" priority="2">
      <colorScale>
        <cfvo type="min"/>
        <cfvo type="max"/>
        <color rgb="FFFCFCFF"/>
        <color rgb="FF63BE7B"/>
      </colorScale>
    </cfRule>
  </conditionalFormatting>
  <conditionalFormatting sqref="X2">
    <cfRule type="colorScale" priority="1">
      <colorScale>
        <cfvo type="min"/>
        <cfvo type="max"/>
        <color rgb="FFFCFCFF"/>
        <color rgb="FF63BE7B"/>
      </colorScale>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E9764-55C9-984C-AC8E-C55C2FC5258B}">
  <dimension ref="A1:V104"/>
  <sheetViews>
    <sheetView topLeftCell="A2" zoomScale="80" zoomScaleNormal="80" workbookViewId="0">
      <selection activeCell="A4" sqref="A4"/>
    </sheetView>
  </sheetViews>
  <sheetFormatPr defaultColWidth="11.5546875" defaultRowHeight="14.4" x14ac:dyDescent="0.3"/>
  <cols>
    <col min="1" max="1" width="10.77734375" style="12"/>
  </cols>
  <sheetData>
    <row r="1" spans="1:22" s="20" customFormat="1" x14ac:dyDescent="0.3">
      <c r="A1" s="12"/>
    </row>
    <row r="2" spans="1:22" x14ac:dyDescent="0.3">
      <c r="B2" s="175" t="s">
        <v>87</v>
      </c>
      <c r="C2" s="175"/>
      <c r="D2" s="175"/>
      <c r="E2" s="175"/>
      <c r="F2" s="175"/>
      <c r="G2" s="175"/>
      <c r="H2" s="175"/>
      <c r="I2" s="175"/>
      <c r="J2" s="175"/>
      <c r="K2" s="175"/>
      <c r="L2" s="20"/>
      <c r="M2" s="20"/>
      <c r="N2" s="20"/>
      <c r="O2" s="20"/>
      <c r="P2" s="20"/>
      <c r="Q2" s="20"/>
      <c r="R2" s="20"/>
      <c r="S2" s="20"/>
      <c r="T2" s="20"/>
      <c r="U2" s="20"/>
      <c r="V2" s="20"/>
    </row>
    <row r="3" spans="1:22" x14ac:dyDescent="0.3">
      <c r="B3" s="82" t="s">
        <v>55</v>
      </c>
      <c r="C3" s="83" t="s">
        <v>56</v>
      </c>
      <c r="D3" s="83" t="s">
        <v>57</v>
      </c>
      <c r="E3" s="83" t="s">
        <v>58</v>
      </c>
      <c r="F3" s="83" t="s">
        <v>59</v>
      </c>
      <c r="G3" s="83" t="s">
        <v>60</v>
      </c>
      <c r="H3" s="83" t="s">
        <v>61</v>
      </c>
      <c r="I3" s="83" t="s">
        <v>62</v>
      </c>
      <c r="J3" s="83" t="s">
        <v>63</v>
      </c>
      <c r="K3" s="83" t="s">
        <v>14</v>
      </c>
      <c r="L3" s="20"/>
      <c r="M3" s="20"/>
      <c r="N3" s="20"/>
      <c r="O3" s="20"/>
      <c r="P3" s="20"/>
      <c r="Q3" s="20"/>
      <c r="R3" s="20"/>
      <c r="S3" s="20"/>
      <c r="T3" s="20"/>
      <c r="U3" s="20"/>
      <c r="V3" s="20"/>
    </row>
    <row r="4" spans="1:22" x14ac:dyDescent="0.3">
      <c r="B4" s="83" t="s">
        <v>56</v>
      </c>
      <c r="C4" s="2">
        <v>60.783561643835618</v>
      </c>
      <c r="D4" s="2">
        <v>1</v>
      </c>
      <c r="E4" s="2">
        <v>0</v>
      </c>
      <c r="F4" s="2">
        <v>0</v>
      </c>
      <c r="G4" s="2">
        <v>0</v>
      </c>
      <c r="H4" s="2">
        <v>0</v>
      </c>
      <c r="I4" s="2">
        <v>0</v>
      </c>
      <c r="J4" s="2">
        <v>0</v>
      </c>
      <c r="K4" s="2">
        <v>0</v>
      </c>
      <c r="L4" s="20"/>
      <c r="M4" s="20"/>
      <c r="N4" s="20"/>
      <c r="O4" s="20"/>
      <c r="P4" s="20"/>
      <c r="Q4" s="20"/>
      <c r="R4" s="20"/>
      <c r="S4" s="20"/>
      <c r="T4" s="20"/>
      <c r="U4" s="20"/>
      <c r="V4" s="20"/>
    </row>
    <row r="5" spans="1:22" x14ac:dyDescent="0.3">
      <c r="B5" s="83" t="s">
        <v>57</v>
      </c>
      <c r="C5" s="2">
        <v>1</v>
      </c>
      <c r="D5" s="2">
        <v>94.402739726027391</v>
      </c>
      <c r="E5" s="2">
        <v>2</v>
      </c>
      <c r="F5" s="2">
        <v>0</v>
      </c>
      <c r="G5" s="2">
        <v>0</v>
      </c>
      <c r="H5" s="2">
        <v>0</v>
      </c>
      <c r="I5" s="2">
        <v>0</v>
      </c>
      <c r="J5" s="2">
        <v>0</v>
      </c>
      <c r="K5" s="2">
        <v>0</v>
      </c>
      <c r="L5" s="20"/>
      <c r="M5" s="20"/>
      <c r="N5" s="20"/>
      <c r="O5" s="20"/>
      <c r="P5" s="20"/>
      <c r="Q5" s="20"/>
      <c r="R5" s="20"/>
      <c r="S5" s="20"/>
      <c r="T5" s="20"/>
      <c r="U5" s="20"/>
      <c r="V5" s="20"/>
    </row>
    <row r="6" spans="1:22" x14ac:dyDescent="0.3">
      <c r="B6" s="83" t="s">
        <v>58</v>
      </c>
      <c r="C6" s="2">
        <v>3</v>
      </c>
      <c r="D6" s="2">
        <v>2</v>
      </c>
      <c r="E6" s="2">
        <v>127.15890410958905</v>
      </c>
      <c r="F6" s="2">
        <v>5</v>
      </c>
      <c r="G6" s="2">
        <v>1</v>
      </c>
      <c r="H6" s="2">
        <v>4</v>
      </c>
      <c r="I6" s="2">
        <v>0</v>
      </c>
      <c r="J6" s="2">
        <v>0</v>
      </c>
      <c r="K6" s="2">
        <v>2</v>
      </c>
      <c r="L6" s="20"/>
      <c r="M6" s="20"/>
      <c r="N6" s="20"/>
      <c r="O6" s="20"/>
      <c r="P6" s="20"/>
      <c r="Q6" s="20"/>
      <c r="R6" s="20"/>
      <c r="S6" s="20"/>
      <c r="T6" s="20"/>
      <c r="U6" s="20"/>
      <c r="V6" s="20"/>
    </row>
    <row r="7" spans="1:22" x14ac:dyDescent="0.3">
      <c r="B7" s="83" t="s">
        <v>59</v>
      </c>
      <c r="C7" s="2">
        <v>1</v>
      </c>
      <c r="D7" s="2">
        <v>7</v>
      </c>
      <c r="E7" s="2">
        <v>6</v>
      </c>
      <c r="F7" s="2">
        <v>153.41643835616438</v>
      </c>
      <c r="G7" s="2">
        <v>8</v>
      </c>
      <c r="H7" s="2">
        <v>2</v>
      </c>
      <c r="I7" s="2">
        <v>1</v>
      </c>
      <c r="J7" s="2">
        <v>1</v>
      </c>
      <c r="K7" s="2">
        <v>5</v>
      </c>
      <c r="L7" s="20"/>
      <c r="M7" s="20"/>
      <c r="N7" s="20"/>
      <c r="O7" s="20"/>
      <c r="P7" s="20"/>
      <c r="Q7" s="20"/>
      <c r="R7" s="20"/>
      <c r="S7" s="20"/>
      <c r="T7" s="20"/>
      <c r="U7" s="20"/>
      <c r="V7" s="20"/>
    </row>
    <row r="8" spans="1:22" x14ac:dyDescent="0.3">
      <c r="B8" s="83" t="s">
        <v>60</v>
      </c>
      <c r="C8" s="2">
        <v>0</v>
      </c>
      <c r="D8" s="2">
        <v>0</v>
      </c>
      <c r="E8" s="2">
        <v>3</v>
      </c>
      <c r="F8" s="2">
        <v>3</v>
      </c>
      <c r="G8" s="2">
        <v>80.797260273972597</v>
      </c>
      <c r="H8" s="2">
        <v>7</v>
      </c>
      <c r="I8" s="2">
        <v>4</v>
      </c>
      <c r="J8" s="2">
        <v>6</v>
      </c>
      <c r="K8" s="2">
        <v>1</v>
      </c>
      <c r="L8" s="20"/>
      <c r="M8" s="20"/>
      <c r="N8" s="20"/>
      <c r="O8" s="20"/>
      <c r="P8" s="20"/>
      <c r="Q8" s="20"/>
      <c r="R8" s="20"/>
      <c r="S8" s="20"/>
      <c r="T8" s="20"/>
      <c r="U8" s="20"/>
      <c r="V8" s="20"/>
    </row>
    <row r="9" spans="1:22" x14ac:dyDescent="0.3">
      <c r="B9" s="83" t="s">
        <v>61</v>
      </c>
      <c r="C9" s="2">
        <v>0</v>
      </c>
      <c r="D9" s="2">
        <v>0</v>
      </c>
      <c r="E9" s="2">
        <v>0</v>
      </c>
      <c r="F9" s="2">
        <v>0</v>
      </c>
      <c r="G9" s="2">
        <v>5</v>
      </c>
      <c r="H9" s="2">
        <v>76.219178082191775</v>
      </c>
      <c r="I9" s="2">
        <v>7</v>
      </c>
      <c r="J9" s="2">
        <v>6</v>
      </c>
      <c r="K9" s="2">
        <v>4</v>
      </c>
      <c r="L9" s="20"/>
      <c r="M9" s="20"/>
      <c r="N9" s="20"/>
      <c r="O9" s="20"/>
      <c r="P9" s="20"/>
      <c r="Q9" s="20"/>
      <c r="R9" s="20"/>
      <c r="S9" s="20"/>
      <c r="T9" s="20"/>
      <c r="U9" s="20"/>
      <c r="V9" s="20"/>
    </row>
    <row r="10" spans="1:22" x14ac:dyDescent="0.3">
      <c r="B10" s="83" t="s">
        <v>62</v>
      </c>
      <c r="C10" s="2">
        <v>0</v>
      </c>
      <c r="D10" s="2">
        <v>0</v>
      </c>
      <c r="E10" s="2">
        <v>0</v>
      </c>
      <c r="F10" s="2">
        <v>0</v>
      </c>
      <c r="G10" s="2">
        <v>3</v>
      </c>
      <c r="H10" s="2">
        <v>3</v>
      </c>
      <c r="I10" s="2">
        <v>59.471232876712328</v>
      </c>
      <c r="J10" s="2">
        <v>16</v>
      </c>
      <c r="K10" s="2">
        <v>7</v>
      </c>
      <c r="L10" s="20"/>
      <c r="M10" s="20"/>
      <c r="N10" s="20"/>
      <c r="O10" s="20"/>
      <c r="P10" s="20"/>
      <c r="Q10" s="20"/>
      <c r="R10" s="20"/>
      <c r="S10" s="20"/>
      <c r="T10" s="20"/>
      <c r="U10" s="20"/>
      <c r="V10" s="20"/>
    </row>
    <row r="11" spans="1:22" x14ac:dyDescent="0.3">
      <c r="B11" s="83" t="s">
        <v>63</v>
      </c>
      <c r="C11" s="2">
        <v>0</v>
      </c>
      <c r="D11" s="2">
        <v>0</v>
      </c>
      <c r="E11" s="2">
        <v>0</v>
      </c>
      <c r="F11" s="2">
        <v>0</v>
      </c>
      <c r="G11" s="2">
        <v>0</v>
      </c>
      <c r="H11" s="2">
        <v>0</v>
      </c>
      <c r="I11" s="2">
        <v>2</v>
      </c>
      <c r="J11" s="2">
        <v>57.402739726027399</v>
      </c>
      <c r="K11" s="2">
        <v>13</v>
      </c>
      <c r="L11" s="20"/>
      <c r="M11" s="20"/>
      <c r="N11" s="20"/>
      <c r="O11" s="20"/>
      <c r="P11" s="20"/>
      <c r="Q11" s="20"/>
      <c r="R11" s="20"/>
      <c r="S11" s="20"/>
      <c r="T11" s="20"/>
      <c r="U11" s="20"/>
      <c r="V11" s="20"/>
    </row>
    <row r="12" spans="1:22" x14ac:dyDescent="0.3">
      <c r="B12" s="20"/>
      <c r="C12" s="20"/>
      <c r="D12" s="20"/>
      <c r="E12" s="20"/>
      <c r="F12" s="20"/>
      <c r="G12" s="20"/>
      <c r="H12" s="20"/>
      <c r="I12" s="20"/>
      <c r="J12" s="20"/>
      <c r="K12" s="20"/>
      <c r="L12" s="20"/>
      <c r="M12" s="20"/>
      <c r="N12" s="20"/>
      <c r="O12" s="20"/>
      <c r="P12" s="20"/>
      <c r="Q12" s="20"/>
      <c r="R12" s="20"/>
      <c r="S12" s="20"/>
      <c r="T12" s="20"/>
      <c r="U12" s="20"/>
      <c r="V12" s="20"/>
    </row>
    <row r="13" spans="1:22" x14ac:dyDescent="0.3">
      <c r="B13" s="176" t="s">
        <v>54</v>
      </c>
      <c r="C13" s="177">
        <v>1</v>
      </c>
      <c r="D13" s="177"/>
      <c r="E13" s="177"/>
      <c r="F13" s="177"/>
      <c r="G13" s="177"/>
      <c r="H13" s="177"/>
      <c r="I13" s="177"/>
      <c r="J13" s="177"/>
      <c r="K13" s="178"/>
      <c r="L13" s="20"/>
      <c r="M13" s="20"/>
      <c r="N13" s="20"/>
      <c r="O13" s="20"/>
      <c r="P13" s="20"/>
      <c r="Q13" s="20"/>
      <c r="R13" s="20"/>
      <c r="S13" s="20"/>
      <c r="T13" s="20"/>
      <c r="U13" s="20"/>
      <c r="V13" s="20"/>
    </row>
    <row r="14" spans="1:22" x14ac:dyDescent="0.3">
      <c r="B14" s="82" t="s">
        <v>55</v>
      </c>
      <c r="C14" s="83" t="s">
        <v>56</v>
      </c>
      <c r="D14" s="83" t="s">
        <v>57</v>
      </c>
      <c r="E14" s="83" t="s">
        <v>58</v>
      </c>
      <c r="F14" s="83" t="s">
        <v>59</v>
      </c>
      <c r="G14" s="83" t="s">
        <v>60</v>
      </c>
      <c r="H14" s="83" t="s">
        <v>61</v>
      </c>
      <c r="I14" s="83" t="s">
        <v>62</v>
      </c>
      <c r="J14" s="83" t="s">
        <v>63</v>
      </c>
      <c r="K14" s="83" t="s">
        <v>14</v>
      </c>
      <c r="L14" s="20"/>
      <c r="M14" s="20"/>
      <c r="N14" s="20"/>
      <c r="O14" s="20"/>
      <c r="P14" s="20"/>
      <c r="Q14" s="20"/>
      <c r="R14" s="20"/>
      <c r="S14" s="20"/>
      <c r="T14" s="20"/>
      <c r="U14" s="20"/>
      <c r="V14" s="20"/>
    </row>
    <row r="15" spans="1:22" x14ac:dyDescent="0.3">
      <c r="A15" s="12">
        <v>1</v>
      </c>
      <c r="B15" s="83" t="s">
        <v>56</v>
      </c>
      <c r="C15" s="2">
        <f ca="1">-SUM(D15:K15)</f>
        <v>-1.6451816460831156E-2</v>
      </c>
      <c r="D15" s="2">
        <f ca="1">D4/OFFSET($B$3,$A15,$A15)</f>
        <v>1.6451816460831156E-2</v>
      </c>
      <c r="E15" s="2">
        <f t="shared" ref="E15:K15" ca="1" si="0">E4/OFFSET($B$3,$A15,$A15)</f>
        <v>0</v>
      </c>
      <c r="F15" s="2">
        <f t="shared" ca="1" si="0"/>
        <v>0</v>
      </c>
      <c r="G15" s="2">
        <f t="shared" ca="1" si="0"/>
        <v>0</v>
      </c>
      <c r="H15" s="2">
        <f t="shared" ca="1" si="0"/>
        <v>0</v>
      </c>
      <c r="I15" s="2">
        <f t="shared" ca="1" si="0"/>
        <v>0</v>
      </c>
      <c r="J15" s="2">
        <f t="shared" ca="1" si="0"/>
        <v>0</v>
      </c>
      <c r="K15" s="2">
        <f t="shared" ca="1" si="0"/>
        <v>0</v>
      </c>
      <c r="L15" s="20"/>
      <c r="M15" s="20"/>
      <c r="N15" s="20"/>
      <c r="O15" s="20"/>
      <c r="P15" s="20"/>
      <c r="Q15" s="20"/>
      <c r="R15" s="20"/>
      <c r="S15" s="20"/>
      <c r="T15" s="20"/>
      <c r="U15" s="20"/>
      <c r="V15" s="20"/>
    </row>
    <row r="16" spans="1:22" x14ac:dyDescent="0.3">
      <c r="A16" s="12">
        <v>2</v>
      </c>
      <c r="B16" s="83" t="s">
        <v>57</v>
      </c>
      <c r="C16" s="2">
        <f t="shared" ref="C16:K22" ca="1" si="1">C5/OFFSET($B$3,$A16,$A16)</f>
        <v>1.0592912905940739E-2</v>
      </c>
      <c r="D16" s="2">
        <f ca="1">-C16-SUM(E16:K16)</f>
        <v>-3.1778738717822219E-2</v>
      </c>
      <c r="E16" s="2">
        <f t="shared" ca="1" si="1"/>
        <v>2.1185825811881477E-2</v>
      </c>
      <c r="F16" s="2">
        <f t="shared" ca="1" si="1"/>
        <v>0</v>
      </c>
      <c r="G16" s="2">
        <f t="shared" ca="1" si="1"/>
        <v>0</v>
      </c>
      <c r="H16" s="2">
        <f t="shared" ca="1" si="1"/>
        <v>0</v>
      </c>
      <c r="I16" s="2">
        <f t="shared" ca="1" si="1"/>
        <v>0</v>
      </c>
      <c r="J16" s="2">
        <f t="shared" ca="1" si="1"/>
        <v>0</v>
      </c>
      <c r="K16" s="2">
        <f t="shared" ca="1" si="1"/>
        <v>0</v>
      </c>
      <c r="L16" s="20"/>
      <c r="M16" s="20"/>
      <c r="N16" s="20"/>
      <c r="O16" s="20"/>
      <c r="P16" s="20"/>
      <c r="Q16" s="20"/>
      <c r="R16" s="20"/>
      <c r="S16" s="20"/>
      <c r="T16" s="20"/>
      <c r="U16" s="20"/>
      <c r="V16" s="20"/>
    </row>
    <row r="17" spans="1:22" x14ac:dyDescent="0.3">
      <c r="A17" s="12">
        <v>3</v>
      </c>
      <c r="B17" s="83" t="s">
        <v>58</v>
      </c>
      <c r="C17" s="2">
        <f t="shared" ca="1" si="1"/>
        <v>2.3592527955529699E-2</v>
      </c>
      <c r="D17" s="2">
        <f t="shared" ca="1" si="1"/>
        <v>1.5728351970353133E-2</v>
      </c>
      <c r="E17" s="2">
        <f ca="1">-SUM(C17:D17)-SUM(F17:K17)</f>
        <v>-0.13369099174800164</v>
      </c>
      <c r="F17" s="2">
        <f t="shared" ca="1" si="1"/>
        <v>3.9320879925882832E-2</v>
      </c>
      <c r="G17" s="2">
        <f t="shared" ca="1" si="1"/>
        <v>7.8641759851765664E-3</v>
      </c>
      <c r="H17" s="2">
        <f t="shared" ca="1" si="1"/>
        <v>3.1456703940706265E-2</v>
      </c>
      <c r="I17" s="2">
        <f t="shared" ca="1" si="1"/>
        <v>0</v>
      </c>
      <c r="J17" s="2">
        <f t="shared" ca="1" si="1"/>
        <v>0</v>
      </c>
      <c r="K17" s="2">
        <f t="shared" ca="1" si="1"/>
        <v>1.5728351970353133E-2</v>
      </c>
      <c r="L17" s="20"/>
      <c r="M17" s="20"/>
      <c r="N17" s="20"/>
      <c r="O17" s="20"/>
      <c r="P17" s="20"/>
      <c r="Q17" s="20"/>
      <c r="R17" s="20"/>
      <c r="S17" s="20"/>
      <c r="T17" s="20"/>
      <c r="U17" s="20"/>
      <c r="V17" s="20"/>
    </row>
    <row r="18" spans="1:22" x14ac:dyDescent="0.3">
      <c r="A18" s="12">
        <v>4</v>
      </c>
      <c r="B18" s="83" t="s">
        <v>59</v>
      </c>
      <c r="C18" s="2">
        <f t="shared" ca="1" si="1"/>
        <v>6.5182063324820978E-3</v>
      </c>
      <c r="D18" s="2">
        <f t="shared" ca="1" si="1"/>
        <v>4.5627444327374686E-2</v>
      </c>
      <c r="E18" s="2">
        <f t="shared" ca="1" si="1"/>
        <v>3.9109237994892583E-2</v>
      </c>
      <c r="F18" s="2">
        <f ca="1">-SUM(C18:E18)-SUM(G18:K18)</f>
        <v>-0.20206439630694503</v>
      </c>
      <c r="G18" s="2">
        <f t="shared" ca="1" si="1"/>
        <v>5.2145650659856782E-2</v>
      </c>
      <c r="H18" s="2">
        <f t="shared" ca="1" si="1"/>
        <v>1.3036412664964196E-2</v>
      </c>
      <c r="I18" s="2">
        <f t="shared" ca="1" si="1"/>
        <v>6.5182063324820978E-3</v>
      </c>
      <c r="J18" s="2">
        <f t="shared" ca="1" si="1"/>
        <v>6.5182063324820978E-3</v>
      </c>
      <c r="K18" s="2">
        <f t="shared" ca="1" si="1"/>
        <v>3.2591031662410487E-2</v>
      </c>
      <c r="L18" s="20"/>
      <c r="M18" s="20"/>
      <c r="N18" s="20"/>
      <c r="O18" s="20"/>
      <c r="P18" s="20"/>
      <c r="Q18" s="20"/>
      <c r="R18" s="20"/>
      <c r="S18" s="20"/>
      <c r="T18" s="20"/>
      <c r="U18" s="20"/>
      <c r="V18" s="20"/>
    </row>
    <row r="19" spans="1:22" x14ac:dyDescent="0.3">
      <c r="A19" s="12">
        <v>5</v>
      </c>
      <c r="B19" s="83" t="s">
        <v>60</v>
      </c>
      <c r="C19" s="2">
        <f t="shared" ca="1" si="1"/>
        <v>0</v>
      </c>
      <c r="D19" s="2">
        <f t="shared" ca="1" si="1"/>
        <v>0</v>
      </c>
      <c r="E19" s="2">
        <f t="shared" ca="1" si="1"/>
        <v>3.7129971855820419E-2</v>
      </c>
      <c r="F19" s="2">
        <f t="shared" ca="1" si="1"/>
        <v>3.7129971855820419E-2</v>
      </c>
      <c r="G19" s="2">
        <f ca="1">-SUM(C19:F19)-SUM(H19:K19)</f>
        <v>-0.29703977484656341</v>
      </c>
      <c r="H19" s="2">
        <f t="shared" ca="1" si="1"/>
        <v>8.6636600996914323E-2</v>
      </c>
      <c r="I19" s="2">
        <f t="shared" ca="1" si="1"/>
        <v>4.9506629141093897E-2</v>
      </c>
      <c r="J19" s="2">
        <f t="shared" ca="1" si="1"/>
        <v>7.4259943711640838E-2</v>
      </c>
      <c r="K19" s="2">
        <f t="shared" ca="1" si="1"/>
        <v>1.2376657285273474E-2</v>
      </c>
      <c r="L19" s="20"/>
      <c r="M19" s="20"/>
      <c r="N19" s="20"/>
      <c r="O19" s="20"/>
      <c r="P19" s="20"/>
      <c r="Q19" s="20"/>
      <c r="R19" s="20"/>
      <c r="S19" s="20"/>
      <c r="T19" s="20"/>
      <c r="U19" s="20"/>
      <c r="V19" s="20"/>
    </row>
    <row r="20" spans="1:22" x14ac:dyDescent="0.3">
      <c r="A20" s="12">
        <v>6</v>
      </c>
      <c r="B20" s="83" t="s">
        <v>61</v>
      </c>
      <c r="C20" s="2">
        <f t="shared" ca="1" si="1"/>
        <v>0</v>
      </c>
      <c r="D20" s="2">
        <f t="shared" ca="1" si="1"/>
        <v>0</v>
      </c>
      <c r="E20" s="2">
        <f t="shared" ca="1" si="1"/>
        <v>0</v>
      </c>
      <c r="F20" s="2">
        <f t="shared" ca="1" si="1"/>
        <v>0</v>
      </c>
      <c r="G20" s="2">
        <f t="shared" ca="1" si="1"/>
        <v>6.5600287562904397E-2</v>
      </c>
      <c r="H20" s="2">
        <f ca="1">-SUM(C20:G20)-SUM(I20:K20)</f>
        <v>-0.28864126527677936</v>
      </c>
      <c r="I20" s="2">
        <f t="shared" ca="1" si="1"/>
        <v>9.1840402588066153E-2</v>
      </c>
      <c r="J20" s="2">
        <f t="shared" ca="1" si="1"/>
        <v>7.8720345075485268E-2</v>
      </c>
      <c r="K20" s="2">
        <f t="shared" ca="1" si="1"/>
        <v>5.2480230050323512E-2</v>
      </c>
      <c r="L20" s="20"/>
      <c r="M20" s="20"/>
      <c r="N20" s="20"/>
      <c r="O20" s="20"/>
      <c r="P20" s="20"/>
      <c r="Q20" s="20"/>
      <c r="R20" s="20"/>
      <c r="S20" s="20"/>
      <c r="T20" s="20"/>
      <c r="U20" s="20"/>
      <c r="V20" s="20"/>
    </row>
    <row r="21" spans="1:22" x14ac:dyDescent="0.3">
      <c r="A21" s="12">
        <v>7</v>
      </c>
      <c r="B21" s="83" t="s">
        <v>62</v>
      </c>
      <c r="C21" s="2">
        <f t="shared" ca="1" si="1"/>
        <v>0</v>
      </c>
      <c r="D21" s="2">
        <f t="shared" ca="1" si="1"/>
        <v>0</v>
      </c>
      <c r="E21" s="2">
        <f t="shared" ca="1" si="1"/>
        <v>0</v>
      </c>
      <c r="F21" s="2">
        <f t="shared" ca="1" si="1"/>
        <v>0</v>
      </c>
      <c r="G21" s="2">
        <f t="shared" ca="1" si="1"/>
        <v>5.0444557055327778E-2</v>
      </c>
      <c r="H21" s="2">
        <f t="shared" ca="1" si="1"/>
        <v>5.0444557055327778E-2</v>
      </c>
      <c r="I21" s="2">
        <f ca="1">-SUM(C21:H21)-SUM(J21:K21)</f>
        <v>-0.48763071820150183</v>
      </c>
      <c r="J21" s="2">
        <f t="shared" ca="1" si="1"/>
        <v>0.26903763762841482</v>
      </c>
      <c r="K21" s="2">
        <f t="shared" ca="1" si="1"/>
        <v>0.11770396646243148</v>
      </c>
      <c r="L21" s="20"/>
      <c r="M21" s="20"/>
      <c r="N21" s="20"/>
      <c r="O21" s="20"/>
      <c r="P21" s="20"/>
      <c r="Q21" s="20"/>
      <c r="R21" s="20"/>
      <c r="S21" s="20"/>
      <c r="T21" s="20"/>
      <c r="U21" s="20"/>
      <c r="V21" s="20"/>
    </row>
    <row r="22" spans="1:22" x14ac:dyDescent="0.3">
      <c r="A22" s="12">
        <v>8</v>
      </c>
      <c r="B22" s="83" t="s">
        <v>63</v>
      </c>
      <c r="C22" s="2">
        <f t="shared" ca="1" si="1"/>
        <v>0</v>
      </c>
      <c r="D22" s="2">
        <f t="shared" ca="1" si="1"/>
        <v>0</v>
      </c>
      <c r="E22" s="2">
        <f t="shared" ca="1" si="1"/>
        <v>0</v>
      </c>
      <c r="F22" s="2">
        <f t="shared" ca="1" si="1"/>
        <v>0</v>
      </c>
      <c r="G22" s="2">
        <f t="shared" ca="1" si="1"/>
        <v>0</v>
      </c>
      <c r="H22" s="2">
        <f t="shared" ca="1" si="1"/>
        <v>0</v>
      </c>
      <c r="I22" s="2">
        <f t="shared" ca="1" si="1"/>
        <v>3.4841542573501333E-2</v>
      </c>
      <c r="J22" s="2">
        <f ca="1">-SUM(C22:I22)-SUM(K22)</f>
        <v>-0.26131156930125998</v>
      </c>
      <c r="K22" s="2">
        <f t="shared" ca="1" si="1"/>
        <v>0.22647002672775868</v>
      </c>
      <c r="L22" s="20"/>
      <c r="M22" s="20"/>
      <c r="N22" s="20"/>
      <c r="O22" s="20"/>
      <c r="P22" s="20"/>
      <c r="Q22" s="20"/>
      <c r="R22" s="20"/>
      <c r="S22" s="20"/>
      <c r="T22" s="20"/>
      <c r="U22" s="20"/>
      <c r="V22" s="20"/>
    </row>
    <row r="23" spans="1:22" x14ac:dyDescent="0.3">
      <c r="B23" s="83" t="s">
        <v>14</v>
      </c>
      <c r="C23" s="77">
        <v>0</v>
      </c>
      <c r="D23" s="77">
        <v>0</v>
      </c>
      <c r="E23" s="77">
        <v>0</v>
      </c>
      <c r="F23" s="77">
        <v>0</v>
      </c>
      <c r="G23" s="77">
        <v>0</v>
      </c>
      <c r="H23" s="77">
        <v>0</v>
      </c>
      <c r="I23" s="77">
        <v>0</v>
      </c>
      <c r="J23" s="77">
        <v>0</v>
      </c>
      <c r="K23" s="77">
        <v>0</v>
      </c>
      <c r="L23" s="20"/>
      <c r="M23" s="20"/>
      <c r="N23" s="20"/>
      <c r="O23" s="20"/>
      <c r="P23" s="20"/>
      <c r="Q23" s="20"/>
      <c r="R23" s="20"/>
      <c r="S23" s="20"/>
      <c r="T23" s="20"/>
      <c r="U23" s="20"/>
      <c r="V23" s="20"/>
    </row>
    <row r="24" spans="1:22" x14ac:dyDescent="0.3">
      <c r="B24" s="20"/>
      <c r="C24" s="20"/>
      <c r="D24" s="20"/>
      <c r="E24" s="20"/>
      <c r="F24" s="20"/>
      <c r="G24" s="20"/>
      <c r="H24" s="20"/>
      <c r="I24" s="20"/>
      <c r="J24" s="20"/>
      <c r="K24" s="20"/>
      <c r="L24" s="20"/>
      <c r="M24" s="20"/>
      <c r="N24" s="20"/>
      <c r="O24" s="20"/>
      <c r="P24" s="20"/>
      <c r="Q24" s="20"/>
      <c r="R24" s="20"/>
      <c r="S24" s="20"/>
      <c r="T24" s="20"/>
      <c r="U24" s="20"/>
      <c r="V24" s="20"/>
    </row>
    <row r="25" spans="1:22" x14ac:dyDescent="0.3">
      <c r="B25" s="179" t="s">
        <v>88</v>
      </c>
      <c r="C25" s="179"/>
      <c r="D25" s="179"/>
      <c r="E25" s="179"/>
      <c r="F25" s="179"/>
      <c r="G25" s="179"/>
      <c r="H25" s="179"/>
      <c r="I25" s="179"/>
      <c r="J25" s="179"/>
      <c r="K25" s="179"/>
      <c r="L25" s="20"/>
      <c r="M25" s="20"/>
      <c r="N25" s="20"/>
      <c r="O25" s="20"/>
      <c r="P25" s="20"/>
      <c r="Q25" s="20"/>
      <c r="R25" s="20"/>
      <c r="S25" s="20"/>
      <c r="T25" s="20"/>
      <c r="U25" s="20"/>
      <c r="V25" s="20"/>
    </row>
    <row r="26" spans="1:22" x14ac:dyDescent="0.3">
      <c r="B26" s="82" t="s">
        <v>55</v>
      </c>
      <c r="C26" s="83" t="s">
        <v>56</v>
      </c>
      <c r="D26" s="83" t="s">
        <v>57</v>
      </c>
      <c r="E26" s="83" t="s">
        <v>58</v>
      </c>
      <c r="F26" s="83" t="s">
        <v>59</v>
      </c>
      <c r="G26" s="83" t="s">
        <v>60</v>
      </c>
      <c r="H26" s="83" t="s">
        <v>61</v>
      </c>
      <c r="I26" s="83" t="s">
        <v>62</v>
      </c>
      <c r="J26" s="83" t="s">
        <v>63</v>
      </c>
      <c r="K26" s="83" t="s">
        <v>14</v>
      </c>
      <c r="L26" s="20"/>
      <c r="M26" s="20"/>
      <c r="N26" s="20"/>
      <c r="O26" s="20"/>
      <c r="P26" s="20"/>
      <c r="Q26" s="20"/>
      <c r="R26" s="20"/>
      <c r="S26" s="20"/>
      <c r="T26" s="20"/>
      <c r="U26" s="20"/>
      <c r="V26" s="20"/>
    </row>
    <row r="27" spans="1:22" x14ac:dyDescent="0.3">
      <c r="B27" s="83" t="s">
        <v>56</v>
      </c>
      <c r="C27" s="2">
        <v>1</v>
      </c>
      <c r="D27" s="2">
        <v>0</v>
      </c>
      <c r="E27" s="2">
        <v>0</v>
      </c>
      <c r="F27" s="2">
        <v>0</v>
      </c>
      <c r="G27" s="2">
        <v>0</v>
      </c>
      <c r="H27" s="2">
        <v>0</v>
      </c>
      <c r="I27" s="2">
        <v>0</v>
      </c>
      <c r="J27" s="2">
        <v>0</v>
      </c>
      <c r="K27" s="2">
        <v>0</v>
      </c>
      <c r="L27" s="20"/>
      <c r="M27" s="20"/>
      <c r="N27" s="20"/>
      <c r="O27" s="20"/>
      <c r="P27" s="20"/>
      <c r="Q27" s="20"/>
      <c r="R27" s="20"/>
      <c r="S27" s="20"/>
      <c r="T27" s="20"/>
      <c r="U27" s="20"/>
      <c r="V27" s="20"/>
    </row>
    <row r="28" spans="1:22" x14ac:dyDescent="0.3">
      <c r="B28" s="83" t="s">
        <v>57</v>
      </c>
      <c r="C28" s="2">
        <v>0</v>
      </c>
      <c r="D28" s="2">
        <v>1</v>
      </c>
      <c r="E28" s="2">
        <v>0</v>
      </c>
      <c r="F28" s="2">
        <v>0</v>
      </c>
      <c r="G28" s="2">
        <v>0</v>
      </c>
      <c r="H28" s="2">
        <v>0</v>
      </c>
      <c r="I28" s="2">
        <v>0</v>
      </c>
      <c r="J28" s="2">
        <v>0</v>
      </c>
      <c r="K28" s="2">
        <v>0</v>
      </c>
      <c r="L28" s="20"/>
      <c r="M28" s="20"/>
      <c r="N28" s="20"/>
      <c r="O28" s="20"/>
      <c r="P28" s="20"/>
      <c r="Q28" s="20"/>
      <c r="R28" s="20"/>
      <c r="S28" s="20"/>
      <c r="T28" s="20"/>
      <c r="U28" s="20"/>
      <c r="V28" s="20"/>
    </row>
    <row r="29" spans="1:22" x14ac:dyDescent="0.3">
      <c r="B29" s="83" t="s">
        <v>58</v>
      </c>
      <c r="C29" s="2">
        <v>0</v>
      </c>
      <c r="D29" s="2">
        <v>0</v>
      </c>
      <c r="E29" s="2">
        <v>1</v>
      </c>
      <c r="F29" s="2">
        <v>0</v>
      </c>
      <c r="G29" s="2">
        <v>0</v>
      </c>
      <c r="H29" s="2">
        <v>0</v>
      </c>
      <c r="I29" s="2">
        <v>0</v>
      </c>
      <c r="J29" s="2">
        <v>0</v>
      </c>
      <c r="K29" s="2">
        <v>0</v>
      </c>
      <c r="L29" s="20"/>
      <c r="M29" s="20"/>
      <c r="N29" s="20"/>
      <c r="O29" s="20"/>
      <c r="P29" s="20"/>
      <c r="Q29" s="20"/>
      <c r="R29" s="20"/>
      <c r="S29" s="20"/>
      <c r="T29" s="20"/>
      <c r="U29" s="20"/>
      <c r="V29" s="20"/>
    </row>
    <row r="30" spans="1:22" x14ac:dyDescent="0.3">
      <c r="B30" s="83" t="s">
        <v>59</v>
      </c>
      <c r="C30" s="2">
        <v>0</v>
      </c>
      <c r="D30" s="2">
        <v>0</v>
      </c>
      <c r="E30" s="2">
        <v>0</v>
      </c>
      <c r="F30" s="2">
        <v>1</v>
      </c>
      <c r="G30" s="2">
        <v>0</v>
      </c>
      <c r="H30" s="2">
        <v>0</v>
      </c>
      <c r="I30" s="2">
        <v>0</v>
      </c>
      <c r="J30" s="2">
        <v>0</v>
      </c>
      <c r="K30" s="2">
        <v>0</v>
      </c>
      <c r="L30" s="20"/>
      <c r="M30" s="20"/>
      <c r="N30" s="20"/>
      <c r="O30" s="20"/>
      <c r="P30" s="20"/>
      <c r="Q30" s="20"/>
      <c r="R30" s="20"/>
      <c r="S30" s="20"/>
      <c r="T30" s="20"/>
      <c r="U30" s="20"/>
      <c r="V30" s="20"/>
    </row>
    <row r="31" spans="1:22" x14ac:dyDescent="0.3">
      <c r="B31" s="83" t="s">
        <v>60</v>
      </c>
      <c r="C31" s="2">
        <v>0</v>
      </c>
      <c r="D31" s="2">
        <v>0</v>
      </c>
      <c r="E31" s="2">
        <v>0</v>
      </c>
      <c r="F31" s="2">
        <v>0</v>
      </c>
      <c r="G31" s="2">
        <v>1</v>
      </c>
      <c r="H31" s="2">
        <v>0</v>
      </c>
      <c r="I31" s="2">
        <v>0</v>
      </c>
      <c r="J31" s="2">
        <v>0</v>
      </c>
      <c r="K31" s="2">
        <v>0</v>
      </c>
      <c r="L31" s="20"/>
      <c r="M31" s="20"/>
      <c r="N31" s="20"/>
      <c r="O31" s="20"/>
      <c r="P31" s="20"/>
      <c r="Q31" s="20"/>
      <c r="R31" s="20"/>
      <c r="S31" s="20"/>
      <c r="T31" s="20"/>
      <c r="U31" s="20"/>
      <c r="V31" s="20"/>
    </row>
    <row r="32" spans="1:22" x14ac:dyDescent="0.3">
      <c r="B32" s="83" t="s">
        <v>61</v>
      </c>
      <c r="C32" s="2">
        <v>0</v>
      </c>
      <c r="D32" s="2">
        <v>0</v>
      </c>
      <c r="E32" s="2">
        <v>0</v>
      </c>
      <c r="F32" s="2">
        <v>0</v>
      </c>
      <c r="G32" s="2">
        <v>0</v>
      </c>
      <c r="H32" s="2">
        <v>1</v>
      </c>
      <c r="I32" s="2">
        <v>0</v>
      </c>
      <c r="J32" s="2">
        <v>0</v>
      </c>
      <c r="K32" s="2">
        <v>0</v>
      </c>
      <c r="L32" s="20"/>
      <c r="M32" s="20"/>
      <c r="N32" s="20"/>
      <c r="O32" s="20"/>
      <c r="P32" s="20"/>
      <c r="Q32" s="20"/>
      <c r="R32" s="20"/>
      <c r="S32" s="20"/>
      <c r="T32" s="20"/>
      <c r="U32" s="20"/>
      <c r="V32" s="20"/>
    </row>
    <row r="33" spans="2:22" x14ac:dyDescent="0.3">
      <c r="B33" s="83" t="s">
        <v>62</v>
      </c>
      <c r="C33" s="2">
        <v>0</v>
      </c>
      <c r="D33" s="2">
        <v>0</v>
      </c>
      <c r="E33" s="2">
        <v>0</v>
      </c>
      <c r="F33" s="2">
        <v>0</v>
      </c>
      <c r="G33" s="2">
        <v>0</v>
      </c>
      <c r="H33" s="2">
        <v>0</v>
      </c>
      <c r="I33" s="2">
        <v>1</v>
      </c>
      <c r="J33" s="2">
        <v>0</v>
      </c>
      <c r="K33" s="2">
        <v>0</v>
      </c>
      <c r="L33" s="20"/>
      <c r="M33" s="20"/>
      <c r="N33" s="20"/>
      <c r="O33" s="20"/>
      <c r="P33" s="20"/>
      <c r="Q33" s="20"/>
      <c r="R33" s="20"/>
      <c r="S33" s="20"/>
      <c r="T33" s="20"/>
      <c r="U33" s="20"/>
      <c r="V33" s="20"/>
    </row>
    <row r="34" spans="2:22" x14ac:dyDescent="0.3">
      <c r="B34" s="83" t="s">
        <v>63</v>
      </c>
      <c r="C34" s="2">
        <v>0</v>
      </c>
      <c r="D34" s="2">
        <v>0</v>
      </c>
      <c r="E34" s="2">
        <v>0</v>
      </c>
      <c r="F34" s="2">
        <v>0</v>
      </c>
      <c r="G34" s="2">
        <v>0</v>
      </c>
      <c r="H34" s="2">
        <v>0</v>
      </c>
      <c r="I34" s="2">
        <v>0</v>
      </c>
      <c r="J34" s="2">
        <v>1</v>
      </c>
      <c r="K34" s="2">
        <v>0</v>
      </c>
      <c r="L34" s="20"/>
      <c r="M34" s="20"/>
      <c r="N34" s="20"/>
      <c r="O34" s="20"/>
      <c r="P34" s="20"/>
      <c r="Q34" s="20"/>
      <c r="R34" s="20"/>
      <c r="S34" s="20"/>
      <c r="T34" s="20"/>
      <c r="U34" s="20"/>
      <c r="V34" s="20"/>
    </row>
    <row r="35" spans="2:22" x14ac:dyDescent="0.3">
      <c r="B35" s="83" t="s">
        <v>14</v>
      </c>
      <c r="C35" s="2">
        <v>0</v>
      </c>
      <c r="D35" s="2">
        <v>0</v>
      </c>
      <c r="E35" s="2">
        <v>0</v>
      </c>
      <c r="F35" s="2">
        <v>0</v>
      </c>
      <c r="G35" s="2">
        <v>0</v>
      </c>
      <c r="H35" s="2">
        <v>0</v>
      </c>
      <c r="I35" s="2">
        <v>0</v>
      </c>
      <c r="J35" s="2">
        <v>0</v>
      </c>
      <c r="K35" s="2">
        <v>1</v>
      </c>
      <c r="L35" s="20"/>
      <c r="M35" s="20"/>
      <c r="N35" s="20"/>
      <c r="O35" s="20"/>
      <c r="P35" s="20"/>
      <c r="Q35" s="20"/>
      <c r="R35" s="20"/>
      <c r="S35" s="20"/>
      <c r="T35" s="20"/>
      <c r="U35" s="20"/>
      <c r="V35" s="20"/>
    </row>
    <row r="36" spans="2:22" ht="61.95" customHeight="1" x14ac:dyDescent="0.3">
      <c r="B36" s="122"/>
      <c r="C36" s="163" t="s">
        <v>97</v>
      </c>
      <c r="D36" s="164"/>
      <c r="E36" s="164"/>
      <c r="F36" s="164"/>
      <c r="G36" s="164"/>
      <c r="H36" s="164"/>
      <c r="I36" s="164"/>
      <c r="J36" s="164"/>
      <c r="K36" s="165"/>
      <c r="L36" s="20"/>
      <c r="M36" s="179" t="s">
        <v>89</v>
      </c>
      <c r="N36" s="179"/>
      <c r="O36" s="179"/>
      <c r="P36" s="179"/>
      <c r="Q36" s="179"/>
      <c r="R36" s="179"/>
      <c r="S36" s="179"/>
      <c r="T36" s="179"/>
      <c r="U36" s="179"/>
      <c r="V36" s="179"/>
    </row>
    <row r="37" spans="2:22" x14ac:dyDescent="0.3">
      <c r="B37" s="21" t="s">
        <v>55</v>
      </c>
      <c r="C37" s="77" t="s">
        <v>56</v>
      </c>
      <c r="D37" s="77" t="s">
        <v>57</v>
      </c>
      <c r="E37" s="77" t="s">
        <v>58</v>
      </c>
      <c r="F37" s="77" t="s">
        <v>59</v>
      </c>
      <c r="G37" s="77" t="s">
        <v>60</v>
      </c>
      <c r="H37" s="77" t="s">
        <v>61</v>
      </c>
      <c r="I37" s="77" t="s">
        <v>62</v>
      </c>
      <c r="J37" s="77" t="s">
        <v>63</v>
      </c>
      <c r="K37" s="77" t="s">
        <v>14</v>
      </c>
      <c r="L37" s="20"/>
      <c r="M37" s="82" t="s">
        <v>55</v>
      </c>
      <c r="N37" s="83" t="s">
        <v>56</v>
      </c>
      <c r="O37" s="83" t="s">
        <v>57</v>
      </c>
      <c r="P37" s="83" t="s">
        <v>58</v>
      </c>
      <c r="Q37" s="83" t="s">
        <v>59</v>
      </c>
      <c r="R37" s="83" t="s">
        <v>60</v>
      </c>
      <c r="S37" s="83" t="s">
        <v>61</v>
      </c>
      <c r="T37" s="83" t="s">
        <v>62</v>
      </c>
      <c r="U37" s="83" t="s">
        <v>63</v>
      </c>
      <c r="V37" s="83" t="s">
        <v>14</v>
      </c>
    </row>
    <row r="38" spans="2:22" x14ac:dyDescent="0.3">
      <c r="B38" s="77" t="s">
        <v>56</v>
      </c>
      <c r="C38" s="123">
        <f ca="1">C27+N38</f>
        <v>0.98354818353916884</v>
      </c>
      <c r="D38" s="124">
        <f t="shared" ref="D38:K46" ca="1" si="2">D27+O38</f>
        <v>1.6451816460831156E-2</v>
      </c>
      <c r="E38" s="124">
        <f t="shared" ca="1" si="2"/>
        <v>0</v>
      </c>
      <c r="F38" s="124">
        <f t="shared" ca="1" si="2"/>
        <v>0</v>
      </c>
      <c r="G38" s="124">
        <f t="shared" ca="1" si="2"/>
        <v>0</v>
      </c>
      <c r="H38" s="124">
        <f t="shared" ca="1" si="2"/>
        <v>0</v>
      </c>
      <c r="I38" s="124">
        <f t="shared" ca="1" si="2"/>
        <v>0</v>
      </c>
      <c r="J38" s="124">
        <f t="shared" ca="1" si="2"/>
        <v>0</v>
      </c>
      <c r="K38" s="125">
        <f t="shared" ca="1" si="2"/>
        <v>0</v>
      </c>
      <c r="L38" s="35"/>
      <c r="M38" s="83" t="s">
        <v>56</v>
      </c>
      <c r="N38" s="2">
        <f ca="1">C15</f>
        <v>-1.6451816460831156E-2</v>
      </c>
      <c r="O38" s="2">
        <f t="shared" ref="O38:V46" ca="1" si="3">D15</f>
        <v>1.6451816460831156E-2</v>
      </c>
      <c r="P38" s="2">
        <f t="shared" ca="1" si="3"/>
        <v>0</v>
      </c>
      <c r="Q38" s="2">
        <f t="shared" ca="1" si="3"/>
        <v>0</v>
      </c>
      <c r="R38" s="2">
        <f t="shared" ca="1" si="3"/>
        <v>0</v>
      </c>
      <c r="S38" s="2">
        <f t="shared" ca="1" si="3"/>
        <v>0</v>
      </c>
      <c r="T38" s="2">
        <f t="shared" ca="1" si="3"/>
        <v>0</v>
      </c>
      <c r="U38" s="2">
        <f t="shared" ca="1" si="3"/>
        <v>0</v>
      </c>
      <c r="V38" s="2">
        <f t="shared" ca="1" si="3"/>
        <v>0</v>
      </c>
    </row>
    <row r="39" spans="2:22" x14ac:dyDescent="0.3">
      <c r="B39" s="77" t="s">
        <v>57</v>
      </c>
      <c r="C39" s="126">
        <f t="shared" ref="C39:C46" ca="1" si="4">C28+N39</f>
        <v>1.0592912905940739E-2</v>
      </c>
      <c r="D39" s="127">
        <f t="shared" ca="1" si="2"/>
        <v>0.96822126128217778</v>
      </c>
      <c r="E39" s="127">
        <f t="shared" ca="1" si="2"/>
        <v>2.1185825811881477E-2</v>
      </c>
      <c r="F39" s="127">
        <f t="shared" ca="1" si="2"/>
        <v>0</v>
      </c>
      <c r="G39" s="127">
        <f t="shared" ca="1" si="2"/>
        <v>0</v>
      </c>
      <c r="H39" s="127">
        <f t="shared" ca="1" si="2"/>
        <v>0</v>
      </c>
      <c r="I39" s="127">
        <f t="shared" ca="1" si="2"/>
        <v>0</v>
      </c>
      <c r="J39" s="127">
        <f t="shared" ca="1" si="2"/>
        <v>0</v>
      </c>
      <c r="K39" s="128">
        <f t="shared" ca="1" si="2"/>
        <v>0</v>
      </c>
      <c r="L39" s="20"/>
      <c r="M39" s="83" t="s">
        <v>57</v>
      </c>
      <c r="N39" s="2">
        <f t="shared" ref="N39:N46" ca="1" si="5">C16</f>
        <v>1.0592912905940739E-2</v>
      </c>
      <c r="O39" s="2">
        <f t="shared" ca="1" si="3"/>
        <v>-3.1778738717822219E-2</v>
      </c>
      <c r="P39" s="2">
        <f t="shared" ca="1" si="3"/>
        <v>2.1185825811881477E-2</v>
      </c>
      <c r="Q39" s="2">
        <f t="shared" ca="1" si="3"/>
        <v>0</v>
      </c>
      <c r="R39" s="2">
        <f t="shared" ca="1" si="3"/>
        <v>0</v>
      </c>
      <c r="S39" s="2">
        <f t="shared" ca="1" si="3"/>
        <v>0</v>
      </c>
      <c r="T39" s="2">
        <f t="shared" ca="1" si="3"/>
        <v>0</v>
      </c>
      <c r="U39" s="2">
        <f t="shared" ca="1" si="3"/>
        <v>0</v>
      </c>
      <c r="V39" s="2">
        <f t="shared" ca="1" si="3"/>
        <v>0</v>
      </c>
    </row>
    <row r="40" spans="2:22" x14ac:dyDescent="0.3">
      <c r="B40" s="77" t="s">
        <v>58</v>
      </c>
      <c r="C40" s="126">
        <f t="shared" ca="1" si="4"/>
        <v>2.3592527955529699E-2</v>
      </c>
      <c r="D40" s="127">
        <f t="shared" ca="1" si="2"/>
        <v>1.5728351970353133E-2</v>
      </c>
      <c r="E40" s="127">
        <f t="shared" ca="1" si="2"/>
        <v>0.86630900825199841</v>
      </c>
      <c r="F40" s="127">
        <f t="shared" ca="1" si="2"/>
        <v>3.9320879925882832E-2</v>
      </c>
      <c r="G40" s="127">
        <f t="shared" ca="1" si="2"/>
        <v>7.8641759851765664E-3</v>
      </c>
      <c r="H40" s="127">
        <f t="shared" ca="1" si="2"/>
        <v>3.1456703940706265E-2</v>
      </c>
      <c r="I40" s="127">
        <f t="shared" ca="1" si="2"/>
        <v>0</v>
      </c>
      <c r="J40" s="127">
        <f t="shared" ca="1" si="2"/>
        <v>0</v>
      </c>
      <c r="K40" s="128">
        <f t="shared" ca="1" si="2"/>
        <v>1.5728351970353133E-2</v>
      </c>
      <c r="L40" s="20"/>
      <c r="M40" s="83" t="s">
        <v>58</v>
      </c>
      <c r="N40" s="2">
        <f t="shared" ca="1" si="5"/>
        <v>2.3592527955529699E-2</v>
      </c>
      <c r="O40" s="2">
        <f t="shared" ca="1" si="3"/>
        <v>1.5728351970353133E-2</v>
      </c>
      <c r="P40" s="2">
        <f t="shared" ca="1" si="3"/>
        <v>-0.13369099174800164</v>
      </c>
      <c r="Q40" s="2">
        <f t="shared" ca="1" si="3"/>
        <v>3.9320879925882832E-2</v>
      </c>
      <c r="R40" s="2">
        <f t="shared" ca="1" si="3"/>
        <v>7.8641759851765664E-3</v>
      </c>
      <c r="S40" s="2">
        <f t="shared" ca="1" si="3"/>
        <v>3.1456703940706265E-2</v>
      </c>
      <c r="T40" s="2">
        <f t="shared" ca="1" si="3"/>
        <v>0</v>
      </c>
      <c r="U40" s="2">
        <f t="shared" ca="1" si="3"/>
        <v>0</v>
      </c>
      <c r="V40" s="2">
        <f t="shared" ca="1" si="3"/>
        <v>1.5728351970353133E-2</v>
      </c>
    </row>
    <row r="41" spans="2:22" x14ac:dyDescent="0.3">
      <c r="B41" s="77" t="s">
        <v>59</v>
      </c>
      <c r="C41" s="126">
        <f t="shared" ca="1" si="4"/>
        <v>6.5182063324820978E-3</v>
      </c>
      <c r="D41" s="127">
        <f t="shared" ca="1" si="2"/>
        <v>4.5627444327374686E-2</v>
      </c>
      <c r="E41" s="127">
        <f t="shared" ca="1" si="2"/>
        <v>3.9109237994892583E-2</v>
      </c>
      <c r="F41" s="127">
        <f t="shared" ca="1" si="2"/>
        <v>0.79793560369305494</v>
      </c>
      <c r="G41" s="127">
        <f t="shared" ca="1" si="2"/>
        <v>5.2145650659856782E-2</v>
      </c>
      <c r="H41" s="127">
        <f t="shared" ca="1" si="2"/>
        <v>1.3036412664964196E-2</v>
      </c>
      <c r="I41" s="127">
        <f t="shared" ca="1" si="2"/>
        <v>6.5182063324820978E-3</v>
      </c>
      <c r="J41" s="127">
        <f t="shared" ca="1" si="2"/>
        <v>6.5182063324820978E-3</v>
      </c>
      <c r="K41" s="132">
        <f t="shared" ca="1" si="2"/>
        <v>3.2591031662410487E-2</v>
      </c>
      <c r="L41" s="20"/>
      <c r="M41" s="83" t="s">
        <v>59</v>
      </c>
      <c r="N41" s="2">
        <f t="shared" ca="1" si="5"/>
        <v>6.5182063324820978E-3</v>
      </c>
      <c r="O41" s="2">
        <f t="shared" ca="1" si="3"/>
        <v>4.5627444327374686E-2</v>
      </c>
      <c r="P41" s="2">
        <f t="shared" ca="1" si="3"/>
        <v>3.9109237994892583E-2</v>
      </c>
      <c r="Q41" s="2">
        <f t="shared" ca="1" si="3"/>
        <v>-0.20206439630694503</v>
      </c>
      <c r="R41" s="2">
        <f t="shared" ca="1" si="3"/>
        <v>5.2145650659856782E-2</v>
      </c>
      <c r="S41" s="2">
        <f t="shared" ca="1" si="3"/>
        <v>1.3036412664964196E-2</v>
      </c>
      <c r="T41" s="2">
        <f t="shared" ca="1" si="3"/>
        <v>6.5182063324820978E-3</v>
      </c>
      <c r="U41" s="2">
        <f t="shared" ca="1" si="3"/>
        <v>6.5182063324820978E-3</v>
      </c>
      <c r="V41" s="2">
        <f t="shared" ca="1" si="3"/>
        <v>3.2591031662410487E-2</v>
      </c>
    </row>
    <row r="42" spans="2:22" x14ac:dyDescent="0.3">
      <c r="B42" s="77" t="s">
        <v>60</v>
      </c>
      <c r="C42" s="126">
        <f t="shared" ca="1" si="4"/>
        <v>0</v>
      </c>
      <c r="D42" s="127">
        <f t="shared" ca="1" si="2"/>
        <v>0</v>
      </c>
      <c r="E42" s="127">
        <f t="shared" ca="1" si="2"/>
        <v>3.7129971855820419E-2</v>
      </c>
      <c r="F42" s="127">
        <f t="shared" ca="1" si="2"/>
        <v>3.7129971855820419E-2</v>
      </c>
      <c r="G42" s="127">
        <f t="shared" ca="1" si="2"/>
        <v>0.70296022515343659</v>
      </c>
      <c r="H42" s="127">
        <f t="shared" ca="1" si="2"/>
        <v>8.6636600996914323E-2</v>
      </c>
      <c r="I42" s="127">
        <f t="shared" ca="1" si="2"/>
        <v>4.9506629141093897E-2</v>
      </c>
      <c r="J42" s="127">
        <f t="shared" ca="1" si="2"/>
        <v>7.4259943711640838E-2</v>
      </c>
      <c r="K42" s="128">
        <f t="shared" ca="1" si="2"/>
        <v>1.2376657285273474E-2</v>
      </c>
      <c r="L42" s="20"/>
      <c r="M42" s="83" t="s">
        <v>60</v>
      </c>
      <c r="N42" s="2">
        <f t="shared" ca="1" si="5"/>
        <v>0</v>
      </c>
      <c r="O42" s="2">
        <f t="shared" ca="1" si="3"/>
        <v>0</v>
      </c>
      <c r="P42" s="2">
        <f t="shared" ca="1" si="3"/>
        <v>3.7129971855820419E-2</v>
      </c>
      <c r="Q42" s="2">
        <f t="shared" ca="1" si="3"/>
        <v>3.7129971855820419E-2</v>
      </c>
      <c r="R42" s="2">
        <f t="shared" ca="1" si="3"/>
        <v>-0.29703977484656341</v>
      </c>
      <c r="S42" s="2">
        <f t="shared" ca="1" si="3"/>
        <v>8.6636600996914323E-2</v>
      </c>
      <c r="T42" s="2">
        <f t="shared" ca="1" si="3"/>
        <v>4.9506629141093897E-2</v>
      </c>
      <c r="U42" s="2">
        <f t="shared" ca="1" si="3"/>
        <v>7.4259943711640838E-2</v>
      </c>
      <c r="V42" s="2">
        <f t="shared" ca="1" si="3"/>
        <v>1.2376657285273474E-2</v>
      </c>
    </row>
    <row r="43" spans="2:22" x14ac:dyDescent="0.3">
      <c r="B43" s="77" t="s">
        <v>61</v>
      </c>
      <c r="C43" s="126">
        <f t="shared" ca="1" si="4"/>
        <v>0</v>
      </c>
      <c r="D43" s="127">
        <f t="shared" ca="1" si="2"/>
        <v>0</v>
      </c>
      <c r="E43" s="127">
        <f t="shared" ca="1" si="2"/>
        <v>0</v>
      </c>
      <c r="F43" s="127">
        <f t="shared" ca="1" si="2"/>
        <v>0</v>
      </c>
      <c r="G43" s="127">
        <f t="shared" ca="1" si="2"/>
        <v>6.5600287562904397E-2</v>
      </c>
      <c r="H43" s="127">
        <f t="shared" ca="1" si="2"/>
        <v>0.71135873472322064</v>
      </c>
      <c r="I43" s="127">
        <f t="shared" ca="1" si="2"/>
        <v>9.1840402588066153E-2</v>
      </c>
      <c r="J43" s="127">
        <f t="shared" ca="1" si="2"/>
        <v>7.8720345075485268E-2</v>
      </c>
      <c r="K43" s="128">
        <f t="shared" ca="1" si="2"/>
        <v>5.2480230050323512E-2</v>
      </c>
      <c r="L43" s="20"/>
      <c r="M43" s="117" t="s">
        <v>61</v>
      </c>
      <c r="N43" s="2">
        <f t="shared" ca="1" si="5"/>
        <v>0</v>
      </c>
      <c r="O43" s="2">
        <f t="shared" ca="1" si="3"/>
        <v>0</v>
      </c>
      <c r="P43" s="2">
        <f t="shared" ca="1" si="3"/>
        <v>0</v>
      </c>
      <c r="Q43" s="2">
        <f t="shared" ca="1" si="3"/>
        <v>0</v>
      </c>
      <c r="R43" s="2">
        <f t="shared" ca="1" si="3"/>
        <v>6.5600287562904397E-2</v>
      </c>
      <c r="S43" s="2">
        <f t="shared" ca="1" si="3"/>
        <v>-0.28864126527677936</v>
      </c>
      <c r="T43" s="2">
        <f t="shared" ca="1" si="3"/>
        <v>9.1840402588066153E-2</v>
      </c>
      <c r="U43" s="2">
        <f t="shared" ca="1" si="3"/>
        <v>7.8720345075485268E-2</v>
      </c>
      <c r="V43" s="2">
        <f t="shared" ca="1" si="3"/>
        <v>5.2480230050323512E-2</v>
      </c>
    </row>
    <row r="44" spans="2:22" x14ac:dyDescent="0.3">
      <c r="B44" s="77" t="s">
        <v>62</v>
      </c>
      <c r="C44" s="126">
        <f t="shared" ca="1" si="4"/>
        <v>0</v>
      </c>
      <c r="D44" s="127">
        <f t="shared" ca="1" si="2"/>
        <v>0</v>
      </c>
      <c r="E44" s="127">
        <f t="shared" ca="1" si="2"/>
        <v>0</v>
      </c>
      <c r="F44" s="127">
        <f t="shared" ca="1" si="2"/>
        <v>0</v>
      </c>
      <c r="G44" s="127">
        <f t="shared" ca="1" si="2"/>
        <v>5.0444557055327778E-2</v>
      </c>
      <c r="H44" s="127">
        <f t="shared" ca="1" si="2"/>
        <v>5.0444557055327778E-2</v>
      </c>
      <c r="I44" s="127">
        <f t="shared" ca="1" si="2"/>
        <v>0.51236928179849817</v>
      </c>
      <c r="J44" s="127">
        <f t="shared" ca="1" si="2"/>
        <v>0.26903763762841482</v>
      </c>
      <c r="K44" s="128">
        <f t="shared" ca="1" si="2"/>
        <v>0.11770396646243148</v>
      </c>
      <c r="L44" s="20"/>
      <c r="M44" s="117" t="s">
        <v>62</v>
      </c>
      <c r="N44" s="2">
        <f t="shared" ca="1" si="5"/>
        <v>0</v>
      </c>
      <c r="O44" s="2">
        <f t="shared" ca="1" si="3"/>
        <v>0</v>
      </c>
      <c r="P44" s="2">
        <f t="shared" ca="1" si="3"/>
        <v>0</v>
      </c>
      <c r="Q44" s="2">
        <f t="shared" ca="1" si="3"/>
        <v>0</v>
      </c>
      <c r="R44" s="2">
        <f t="shared" ca="1" si="3"/>
        <v>5.0444557055327778E-2</v>
      </c>
      <c r="S44" s="2">
        <f t="shared" ca="1" si="3"/>
        <v>5.0444557055327778E-2</v>
      </c>
      <c r="T44" s="2">
        <f t="shared" ca="1" si="3"/>
        <v>-0.48763071820150183</v>
      </c>
      <c r="U44" s="2">
        <f t="shared" ca="1" si="3"/>
        <v>0.26903763762841482</v>
      </c>
      <c r="V44" s="2">
        <f t="shared" ca="1" si="3"/>
        <v>0.11770396646243148</v>
      </c>
    </row>
    <row r="45" spans="2:22" x14ac:dyDescent="0.3">
      <c r="B45" s="77" t="s">
        <v>63</v>
      </c>
      <c r="C45" s="126">
        <f t="shared" ca="1" si="4"/>
        <v>0</v>
      </c>
      <c r="D45" s="127">
        <f t="shared" ca="1" si="2"/>
        <v>0</v>
      </c>
      <c r="E45" s="127">
        <f t="shared" ca="1" si="2"/>
        <v>0</v>
      </c>
      <c r="F45" s="127">
        <f t="shared" ca="1" si="2"/>
        <v>0</v>
      </c>
      <c r="G45" s="127">
        <f t="shared" ca="1" si="2"/>
        <v>0</v>
      </c>
      <c r="H45" s="127">
        <f t="shared" ca="1" si="2"/>
        <v>0</v>
      </c>
      <c r="I45" s="127">
        <f t="shared" ca="1" si="2"/>
        <v>3.4841542573501333E-2</v>
      </c>
      <c r="J45" s="127">
        <f t="shared" ca="1" si="2"/>
        <v>0.73868843069874002</v>
      </c>
      <c r="K45" s="132">
        <f t="shared" ca="1" si="2"/>
        <v>0.22647002672775868</v>
      </c>
      <c r="L45" s="20"/>
      <c r="M45" s="117" t="s">
        <v>63</v>
      </c>
      <c r="N45" s="2">
        <f t="shared" ca="1" si="5"/>
        <v>0</v>
      </c>
      <c r="O45" s="2">
        <f t="shared" ca="1" si="3"/>
        <v>0</v>
      </c>
      <c r="P45" s="2">
        <f t="shared" ca="1" si="3"/>
        <v>0</v>
      </c>
      <c r="Q45" s="2">
        <f t="shared" ca="1" si="3"/>
        <v>0</v>
      </c>
      <c r="R45" s="2">
        <f t="shared" ca="1" si="3"/>
        <v>0</v>
      </c>
      <c r="S45" s="2">
        <f t="shared" ca="1" si="3"/>
        <v>0</v>
      </c>
      <c r="T45" s="2">
        <f t="shared" ca="1" si="3"/>
        <v>3.4841542573501333E-2</v>
      </c>
      <c r="U45" s="2">
        <f t="shared" ca="1" si="3"/>
        <v>-0.26131156930125998</v>
      </c>
      <c r="V45" s="2">
        <f t="shared" ca="1" si="3"/>
        <v>0.22647002672775868</v>
      </c>
    </row>
    <row r="46" spans="2:22" x14ac:dyDescent="0.3">
      <c r="B46" s="77" t="s">
        <v>14</v>
      </c>
      <c r="C46" s="129">
        <f t="shared" si="4"/>
        <v>0</v>
      </c>
      <c r="D46" s="130">
        <f t="shared" si="2"/>
        <v>0</v>
      </c>
      <c r="E46" s="130">
        <f t="shared" si="2"/>
        <v>0</v>
      </c>
      <c r="F46" s="130">
        <f t="shared" si="2"/>
        <v>0</v>
      </c>
      <c r="G46" s="130">
        <f t="shared" si="2"/>
        <v>0</v>
      </c>
      <c r="H46" s="130">
        <f t="shared" si="2"/>
        <v>0</v>
      </c>
      <c r="I46" s="130">
        <f t="shared" si="2"/>
        <v>0</v>
      </c>
      <c r="J46" s="130">
        <f t="shared" si="2"/>
        <v>0</v>
      </c>
      <c r="K46" s="131">
        <f t="shared" si="2"/>
        <v>1</v>
      </c>
      <c r="L46" s="20"/>
      <c r="M46" s="117" t="s">
        <v>14</v>
      </c>
      <c r="N46" s="2">
        <f t="shared" si="5"/>
        <v>0</v>
      </c>
      <c r="O46" s="2">
        <f t="shared" si="3"/>
        <v>0</v>
      </c>
      <c r="P46" s="2">
        <f t="shared" si="3"/>
        <v>0</v>
      </c>
      <c r="Q46" s="2">
        <f t="shared" si="3"/>
        <v>0</v>
      </c>
      <c r="R46" s="2">
        <f t="shared" si="3"/>
        <v>0</v>
      </c>
      <c r="S46" s="2">
        <f t="shared" si="3"/>
        <v>0</v>
      </c>
      <c r="T46" s="2">
        <f t="shared" si="3"/>
        <v>0</v>
      </c>
      <c r="U46" s="2">
        <f t="shared" si="3"/>
        <v>0</v>
      </c>
      <c r="V46" s="2">
        <f t="shared" si="3"/>
        <v>0</v>
      </c>
    </row>
    <row r="47" spans="2:22" x14ac:dyDescent="0.3">
      <c r="B47" s="120"/>
      <c r="C47" s="120"/>
      <c r="D47" s="120"/>
      <c r="E47" s="120"/>
      <c r="F47" s="120"/>
      <c r="G47" s="120"/>
      <c r="H47" s="120"/>
      <c r="I47" s="120"/>
      <c r="J47" s="120"/>
      <c r="K47" s="120"/>
      <c r="L47" s="20"/>
      <c r="M47" s="121"/>
      <c r="N47" s="121"/>
      <c r="O47" s="121"/>
      <c r="P47" s="121"/>
      <c r="Q47" s="121"/>
      <c r="R47" s="121"/>
      <c r="S47" s="121"/>
      <c r="T47" s="121"/>
      <c r="U47" s="121"/>
      <c r="V47" s="121"/>
    </row>
    <row r="48" spans="2:22" ht="58.05" customHeight="1" x14ac:dyDescent="0.3">
      <c r="B48" s="15"/>
      <c r="C48" s="159" t="s">
        <v>65</v>
      </c>
      <c r="D48" s="159"/>
      <c r="E48" s="159"/>
      <c r="F48" s="159"/>
      <c r="G48" s="159"/>
      <c r="H48" s="159"/>
      <c r="I48" s="159"/>
      <c r="J48" s="159"/>
      <c r="K48" s="159"/>
      <c r="L48" s="12"/>
      <c r="M48" s="166" t="s">
        <v>98</v>
      </c>
      <c r="N48" s="167"/>
      <c r="O48" s="167"/>
      <c r="P48" s="167"/>
      <c r="Q48" s="167"/>
      <c r="R48" s="167"/>
      <c r="S48" s="167"/>
      <c r="T48" s="167"/>
      <c r="U48" s="167"/>
      <c r="V48" s="168"/>
    </row>
    <row r="49" spans="2:22" x14ac:dyDescent="0.3">
      <c r="B49" s="21"/>
      <c r="C49" s="77" t="s">
        <v>3</v>
      </c>
      <c r="D49" s="77" t="s">
        <v>4</v>
      </c>
      <c r="E49" s="77" t="s">
        <v>5</v>
      </c>
      <c r="F49" s="77" t="s">
        <v>6</v>
      </c>
      <c r="G49" s="77" t="s">
        <v>7</v>
      </c>
      <c r="H49" s="77" t="s">
        <v>8</v>
      </c>
      <c r="I49" s="77" t="s">
        <v>9</v>
      </c>
      <c r="J49" s="77" t="s">
        <v>10</v>
      </c>
      <c r="K49" s="77" t="s">
        <v>14</v>
      </c>
      <c r="L49" s="12"/>
      <c r="M49" s="169"/>
      <c r="N49" s="170"/>
      <c r="O49" s="170"/>
      <c r="P49" s="170"/>
      <c r="Q49" s="170"/>
      <c r="R49" s="170"/>
      <c r="S49" s="170"/>
      <c r="T49" s="170"/>
      <c r="U49" s="170"/>
      <c r="V49" s="171"/>
    </row>
    <row r="50" spans="2:22" x14ac:dyDescent="0.3">
      <c r="B50" s="77" t="s">
        <v>3</v>
      </c>
      <c r="C50" s="123">
        <v>0.98333333333333328</v>
      </c>
      <c r="D50" s="124">
        <v>1.6666666666666666E-2</v>
      </c>
      <c r="E50" s="124">
        <v>0</v>
      </c>
      <c r="F50" s="124">
        <v>0</v>
      </c>
      <c r="G50" s="124">
        <v>0</v>
      </c>
      <c r="H50" s="124">
        <v>0</v>
      </c>
      <c r="I50" s="124">
        <v>0</v>
      </c>
      <c r="J50" s="124">
        <v>0</v>
      </c>
      <c r="K50" s="125">
        <v>0</v>
      </c>
      <c r="L50" s="12"/>
      <c r="M50" s="169"/>
      <c r="N50" s="170"/>
      <c r="O50" s="170"/>
      <c r="P50" s="170"/>
      <c r="Q50" s="170"/>
      <c r="R50" s="170"/>
      <c r="S50" s="170"/>
      <c r="T50" s="170"/>
      <c r="U50" s="170"/>
      <c r="V50" s="171"/>
    </row>
    <row r="51" spans="2:22" x14ac:dyDescent="0.3">
      <c r="B51" s="77" t="s">
        <v>4</v>
      </c>
      <c r="C51" s="126">
        <v>1.1111111111111112E-2</v>
      </c>
      <c r="D51" s="127">
        <v>0.96666666666666667</v>
      </c>
      <c r="E51" s="127">
        <v>2.2222222222222223E-2</v>
      </c>
      <c r="F51" s="127">
        <v>0</v>
      </c>
      <c r="G51" s="127">
        <v>0</v>
      </c>
      <c r="H51" s="127">
        <v>0</v>
      </c>
      <c r="I51" s="127">
        <v>0</v>
      </c>
      <c r="J51" s="127">
        <v>0</v>
      </c>
      <c r="K51" s="128">
        <v>0</v>
      </c>
      <c r="L51" s="12"/>
      <c r="M51" s="169"/>
      <c r="N51" s="170"/>
      <c r="O51" s="170"/>
      <c r="P51" s="170"/>
      <c r="Q51" s="170"/>
      <c r="R51" s="170"/>
      <c r="S51" s="170"/>
      <c r="T51" s="170"/>
      <c r="U51" s="170"/>
      <c r="V51" s="171"/>
    </row>
    <row r="52" spans="2:22" x14ac:dyDescent="0.3">
      <c r="B52" s="77" t="s">
        <v>5</v>
      </c>
      <c r="C52" s="126">
        <v>1.6393442622950821E-2</v>
      </c>
      <c r="D52" s="127">
        <v>1.6393442622950821E-2</v>
      </c>
      <c r="E52" s="127">
        <v>0.89344262295081966</v>
      </c>
      <c r="F52" s="127">
        <v>2.4590163934426229E-2</v>
      </c>
      <c r="G52" s="127">
        <v>8.1967213114754103E-3</v>
      </c>
      <c r="H52" s="127">
        <v>2.4590163934426229E-2</v>
      </c>
      <c r="I52" s="127">
        <v>0</v>
      </c>
      <c r="J52" s="127">
        <v>0</v>
      </c>
      <c r="K52" s="128">
        <v>1.6393442622950821E-2</v>
      </c>
      <c r="L52" s="12"/>
      <c r="M52" s="169"/>
      <c r="N52" s="170"/>
      <c r="O52" s="170"/>
      <c r="P52" s="170"/>
      <c r="Q52" s="170"/>
      <c r="R52" s="170"/>
      <c r="S52" s="170"/>
      <c r="T52" s="170"/>
      <c r="U52" s="170"/>
      <c r="V52" s="171"/>
    </row>
    <row r="53" spans="2:22" x14ac:dyDescent="0.3">
      <c r="B53" s="77" t="s">
        <v>6</v>
      </c>
      <c r="C53" s="126">
        <v>6.2111801242236021E-3</v>
      </c>
      <c r="D53" s="127">
        <v>4.3478260869565216E-2</v>
      </c>
      <c r="E53" s="127">
        <v>3.7267080745341616E-2</v>
      </c>
      <c r="F53" s="127">
        <v>0.81987577639751552</v>
      </c>
      <c r="G53" s="127">
        <v>4.9689440993788817E-2</v>
      </c>
      <c r="H53" s="127">
        <v>6.2111801242236021E-3</v>
      </c>
      <c r="I53" s="127">
        <v>6.2111801242236021E-3</v>
      </c>
      <c r="J53" s="127">
        <v>6.2111801242236021E-3</v>
      </c>
      <c r="K53" s="132">
        <v>2.4844720496894408E-2</v>
      </c>
      <c r="L53" s="12"/>
      <c r="M53" s="169"/>
      <c r="N53" s="170"/>
      <c r="O53" s="170"/>
      <c r="P53" s="170"/>
      <c r="Q53" s="170"/>
      <c r="R53" s="170"/>
      <c r="S53" s="170"/>
      <c r="T53" s="170"/>
      <c r="U53" s="170"/>
      <c r="V53" s="171"/>
    </row>
    <row r="54" spans="2:22" x14ac:dyDescent="0.3">
      <c r="B54" s="77" t="s">
        <v>7</v>
      </c>
      <c r="C54" s="126">
        <v>0</v>
      </c>
      <c r="D54" s="127">
        <v>0</v>
      </c>
      <c r="E54" s="127">
        <v>3.7037037037037035E-2</v>
      </c>
      <c r="F54" s="127">
        <v>2.4691358024691357E-2</v>
      </c>
      <c r="G54" s="127">
        <v>0.75308641975308643</v>
      </c>
      <c r="H54" s="127">
        <v>4.9382716049382713E-2</v>
      </c>
      <c r="I54" s="127">
        <v>3.7037037037037035E-2</v>
      </c>
      <c r="J54" s="127">
        <v>8.6419753086419748E-2</v>
      </c>
      <c r="K54" s="128">
        <v>1.2345679012345678E-2</v>
      </c>
      <c r="L54" s="12"/>
      <c r="M54" s="169"/>
      <c r="N54" s="170"/>
      <c r="O54" s="170"/>
      <c r="P54" s="170"/>
      <c r="Q54" s="170"/>
      <c r="R54" s="170"/>
      <c r="S54" s="170"/>
      <c r="T54" s="170"/>
      <c r="U54" s="170"/>
      <c r="V54" s="171"/>
    </row>
    <row r="55" spans="2:22" x14ac:dyDescent="0.3">
      <c r="B55" s="77" t="s">
        <v>8</v>
      </c>
      <c r="C55" s="126">
        <v>0</v>
      </c>
      <c r="D55" s="127">
        <v>0</v>
      </c>
      <c r="E55" s="127">
        <v>0</v>
      </c>
      <c r="F55" s="127">
        <v>0</v>
      </c>
      <c r="G55" s="127">
        <v>5.1948051948051951E-2</v>
      </c>
      <c r="H55" s="127">
        <v>0.75324675324675328</v>
      </c>
      <c r="I55" s="127">
        <v>6.4935064935064929E-2</v>
      </c>
      <c r="J55" s="127">
        <v>7.792207792207792E-2</v>
      </c>
      <c r="K55" s="128">
        <v>5.1948051948051951E-2</v>
      </c>
      <c r="L55" s="12"/>
      <c r="M55" s="169"/>
      <c r="N55" s="170"/>
      <c r="O55" s="170"/>
      <c r="P55" s="170"/>
      <c r="Q55" s="170"/>
      <c r="R55" s="170"/>
      <c r="S55" s="170"/>
      <c r="T55" s="170"/>
      <c r="U55" s="170"/>
      <c r="V55" s="171"/>
    </row>
    <row r="56" spans="2:22" x14ac:dyDescent="0.3">
      <c r="B56" s="77" t="s">
        <v>9</v>
      </c>
      <c r="C56" s="126">
        <v>0</v>
      </c>
      <c r="D56" s="127">
        <v>0</v>
      </c>
      <c r="E56" s="127">
        <v>0</v>
      </c>
      <c r="F56" s="127">
        <v>1.4492753623188406E-2</v>
      </c>
      <c r="G56" s="127">
        <v>1.4492753623188406E-2</v>
      </c>
      <c r="H56" s="127">
        <v>5.7971014492753624E-2</v>
      </c>
      <c r="I56" s="127">
        <v>0.62318840579710144</v>
      </c>
      <c r="J56" s="127">
        <v>0.17391304347826086</v>
      </c>
      <c r="K56" s="128">
        <v>0.11594202898550725</v>
      </c>
      <c r="L56" s="12"/>
      <c r="M56" s="169"/>
      <c r="N56" s="170"/>
      <c r="O56" s="170"/>
      <c r="P56" s="170"/>
      <c r="Q56" s="170"/>
      <c r="R56" s="170"/>
      <c r="S56" s="170"/>
      <c r="T56" s="170"/>
      <c r="U56" s="170"/>
      <c r="V56" s="171"/>
    </row>
    <row r="57" spans="2:22" x14ac:dyDescent="0.3">
      <c r="B57" s="77" t="s">
        <v>10</v>
      </c>
      <c r="C57" s="126">
        <v>0</v>
      </c>
      <c r="D57" s="127">
        <v>0</v>
      </c>
      <c r="E57" s="127">
        <v>0</v>
      </c>
      <c r="F57" s="127">
        <v>0</v>
      </c>
      <c r="G57" s="127">
        <v>0</v>
      </c>
      <c r="H57" s="127">
        <v>0</v>
      </c>
      <c r="I57" s="127">
        <v>0.02</v>
      </c>
      <c r="J57" s="127">
        <v>0.72</v>
      </c>
      <c r="K57" s="132">
        <v>0.26</v>
      </c>
      <c r="L57" s="15"/>
      <c r="M57" s="169"/>
      <c r="N57" s="170"/>
      <c r="O57" s="170"/>
      <c r="P57" s="170"/>
      <c r="Q57" s="170"/>
      <c r="R57" s="170"/>
      <c r="S57" s="170"/>
      <c r="T57" s="170"/>
      <c r="U57" s="170"/>
      <c r="V57" s="171"/>
    </row>
    <row r="58" spans="2:22" x14ac:dyDescent="0.3">
      <c r="B58" s="77" t="s">
        <v>14</v>
      </c>
      <c r="C58" s="129">
        <v>0</v>
      </c>
      <c r="D58" s="130">
        <v>0</v>
      </c>
      <c r="E58" s="130">
        <v>0</v>
      </c>
      <c r="F58" s="130">
        <v>0</v>
      </c>
      <c r="G58" s="130">
        <v>0</v>
      </c>
      <c r="H58" s="130">
        <v>0</v>
      </c>
      <c r="I58" s="130">
        <v>0</v>
      </c>
      <c r="J58" s="130">
        <v>0</v>
      </c>
      <c r="K58" s="131">
        <v>1</v>
      </c>
      <c r="L58" s="15"/>
      <c r="M58" s="172"/>
      <c r="N58" s="173"/>
      <c r="O58" s="173"/>
      <c r="P58" s="173"/>
      <c r="Q58" s="173"/>
      <c r="R58" s="173"/>
      <c r="S58" s="173"/>
      <c r="T58" s="173"/>
      <c r="U58" s="173"/>
      <c r="V58" s="174"/>
    </row>
    <row r="59" spans="2:22" x14ac:dyDescent="0.3">
      <c r="B59" s="15"/>
      <c r="C59" s="118"/>
      <c r="D59" s="118"/>
      <c r="E59" s="118"/>
      <c r="F59" s="118"/>
      <c r="G59" s="118"/>
      <c r="H59" s="118"/>
      <c r="I59" s="118"/>
      <c r="J59" s="118"/>
      <c r="K59" s="118"/>
      <c r="L59" s="15"/>
      <c r="M59" s="15"/>
      <c r="N59" s="12"/>
      <c r="P59" s="20"/>
      <c r="Q59" s="20"/>
      <c r="R59" s="20"/>
      <c r="S59" s="20"/>
      <c r="T59" s="20"/>
      <c r="U59" s="20"/>
      <c r="V59" s="20"/>
    </row>
    <row r="60" spans="2:22" x14ac:dyDescent="0.3">
      <c r="B60" s="118"/>
      <c r="C60" s="119"/>
      <c r="D60" s="119"/>
      <c r="E60" s="119"/>
      <c r="F60" s="119"/>
      <c r="G60" s="119"/>
      <c r="H60" s="119"/>
      <c r="I60" s="119"/>
      <c r="J60" s="119"/>
      <c r="K60" s="119"/>
      <c r="L60" s="15"/>
      <c r="M60" s="15"/>
      <c r="N60" s="12"/>
    </row>
    <row r="61" spans="2:22" x14ac:dyDescent="0.3">
      <c r="B61" s="118"/>
      <c r="C61" s="119"/>
      <c r="D61" s="119"/>
      <c r="E61" s="119"/>
      <c r="F61" s="119"/>
      <c r="G61" s="119"/>
      <c r="H61" s="119"/>
      <c r="I61" s="119"/>
      <c r="J61" s="119"/>
      <c r="K61" s="119"/>
      <c r="L61" s="15"/>
      <c r="M61" s="15"/>
      <c r="N61" s="12"/>
    </row>
    <row r="62" spans="2:22" x14ac:dyDescent="0.3">
      <c r="B62" s="118"/>
      <c r="C62" s="119"/>
      <c r="D62" s="119"/>
      <c r="E62" s="119"/>
      <c r="F62" s="119"/>
      <c r="G62" s="119"/>
      <c r="H62" s="119"/>
      <c r="I62" s="119"/>
      <c r="J62" s="119"/>
      <c r="K62" s="119"/>
      <c r="L62" s="15"/>
      <c r="M62" s="15"/>
      <c r="N62" s="12"/>
    </row>
    <row r="63" spans="2:22" x14ac:dyDescent="0.3">
      <c r="B63" s="118"/>
      <c r="C63" s="119"/>
      <c r="D63" s="119"/>
      <c r="E63" s="119"/>
      <c r="F63" s="119"/>
      <c r="G63" s="119"/>
      <c r="H63" s="119"/>
      <c r="I63" s="119"/>
      <c r="J63" s="119"/>
      <c r="K63" s="119"/>
      <c r="L63" s="15"/>
      <c r="M63" s="15"/>
      <c r="N63" s="12"/>
    </row>
    <row r="64" spans="2:22" x14ac:dyDescent="0.3">
      <c r="B64" s="118"/>
      <c r="C64" s="119"/>
      <c r="D64" s="119"/>
      <c r="E64" s="119"/>
      <c r="F64" s="119"/>
      <c r="G64" s="119"/>
      <c r="H64" s="119"/>
      <c r="I64" s="119"/>
      <c r="J64" s="119"/>
      <c r="K64" s="119"/>
      <c r="L64" s="15"/>
      <c r="M64" s="15"/>
      <c r="N64" s="12"/>
    </row>
    <row r="65" spans="2:14" x14ac:dyDescent="0.3">
      <c r="B65" s="118"/>
      <c r="C65" s="119"/>
      <c r="D65" s="119"/>
      <c r="E65" s="119"/>
      <c r="F65" s="119"/>
      <c r="G65" s="119"/>
      <c r="H65" s="119"/>
      <c r="I65" s="119"/>
      <c r="J65" s="119"/>
      <c r="K65" s="119"/>
      <c r="L65" s="15"/>
      <c r="M65" s="15"/>
      <c r="N65" s="12"/>
    </row>
    <row r="66" spans="2:14" x14ac:dyDescent="0.3">
      <c r="B66" s="118"/>
      <c r="C66" s="119"/>
      <c r="D66" s="119"/>
      <c r="E66" s="119"/>
      <c r="F66" s="119"/>
      <c r="G66" s="119"/>
      <c r="H66" s="119"/>
      <c r="I66" s="119"/>
      <c r="J66" s="119"/>
      <c r="K66" s="119"/>
      <c r="L66" s="15"/>
      <c r="M66" s="15"/>
      <c r="N66" s="12"/>
    </row>
    <row r="67" spans="2:14" x14ac:dyDescent="0.3">
      <c r="B67" s="118"/>
      <c r="C67" s="119"/>
      <c r="D67" s="119"/>
      <c r="E67" s="119"/>
      <c r="F67" s="119"/>
      <c r="G67" s="119"/>
      <c r="H67" s="119"/>
      <c r="I67" s="119"/>
      <c r="J67" s="119"/>
      <c r="K67" s="119"/>
      <c r="L67" s="15"/>
      <c r="M67" s="15"/>
      <c r="N67" s="12"/>
    </row>
    <row r="68" spans="2:14" x14ac:dyDescent="0.3">
      <c r="B68" s="118"/>
      <c r="C68" s="119"/>
      <c r="D68" s="119"/>
      <c r="E68" s="119"/>
      <c r="F68" s="119"/>
      <c r="G68" s="119"/>
      <c r="H68" s="119"/>
      <c r="I68" s="119"/>
      <c r="J68" s="119"/>
      <c r="K68" s="119"/>
      <c r="L68" s="15"/>
      <c r="M68" s="15"/>
      <c r="N68" s="12"/>
    </row>
    <row r="69" spans="2:14" x14ac:dyDescent="0.3">
      <c r="B69" s="15"/>
      <c r="C69" s="15"/>
      <c r="D69" s="15"/>
      <c r="E69" s="15"/>
      <c r="F69" s="15"/>
      <c r="G69" s="15"/>
      <c r="H69" s="15"/>
      <c r="I69" s="15"/>
      <c r="J69" s="15"/>
      <c r="K69" s="15"/>
      <c r="L69" s="15"/>
      <c r="M69" s="15"/>
      <c r="N69" s="12"/>
    </row>
    <row r="70" spans="2:14" x14ac:dyDescent="0.3">
      <c r="B70" s="15"/>
      <c r="C70" s="118"/>
      <c r="D70" s="118"/>
      <c r="E70" s="118"/>
      <c r="F70" s="118"/>
      <c r="G70" s="118"/>
      <c r="H70" s="118"/>
      <c r="I70" s="118"/>
      <c r="J70" s="118"/>
      <c r="K70" s="118"/>
      <c r="L70" s="15"/>
      <c r="M70" s="15"/>
      <c r="N70" s="12"/>
    </row>
    <row r="71" spans="2:14" x14ac:dyDescent="0.3">
      <c r="B71" s="118"/>
      <c r="C71" s="119"/>
      <c r="D71" s="119"/>
      <c r="E71" s="119"/>
      <c r="F71" s="119"/>
      <c r="G71" s="119"/>
      <c r="H71" s="119"/>
      <c r="I71" s="119"/>
      <c r="J71" s="119"/>
      <c r="K71" s="119"/>
      <c r="L71" s="15"/>
      <c r="M71" s="15"/>
      <c r="N71" s="12"/>
    </row>
    <row r="72" spans="2:14" x14ac:dyDescent="0.3">
      <c r="B72" s="118"/>
      <c r="C72" s="119"/>
      <c r="D72" s="119"/>
      <c r="E72" s="119"/>
      <c r="F72" s="119"/>
      <c r="G72" s="119"/>
      <c r="H72" s="119"/>
      <c r="I72" s="119"/>
      <c r="J72" s="119"/>
      <c r="K72" s="119"/>
      <c r="L72" s="15"/>
      <c r="M72" s="15"/>
      <c r="N72" s="12"/>
    </row>
    <row r="73" spans="2:14" x14ac:dyDescent="0.3">
      <c r="B73" s="118"/>
      <c r="C73" s="119"/>
      <c r="D73" s="119"/>
      <c r="E73" s="119"/>
      <c r="F73" s="119"/>
      <c r="G73" s="119"/>
      <c r="H73" s="119"/>
      <c r="I73" s="119"/>
      <c r="J73" s="119"/>
      <c r="K73" s="119"/>
      <c r="L73" s="15"/>
      <c r="M73" s="15"/>
      <c r="N73" s="12"/>
    </row>
    <row r="74" spans="2:14" x14ac:dyDescent="0.3">
      <c r="B74" s="118"/>
      <c r="C74" s="119"/>
      <c r="D74" s="119"/>
      <c r="E74" s="119"/>
      <c r="F74" s="119"/>
      <c r="G74" s="119"/>
      <c r="H74" s="119"/>
      <c r="I74" s="119"/>
      <c r="J74" s="119"/>
      <c r="K74" s="119"/>
      <c r="L74" s="15"/>
      <c r="M74" s="15"/>
      <c r="N74" s="12"/>
    </row>
    <row r="75" spans="2:14" x14ac:dyDescent="0.3">
      <c r="B75" s="118"/>
      <c r="C75" s="119"/>
      <c r="D75" s="119"/>
      <c r="E75" s="119"/>
      <c r="F75" s="119"/>
      <c r="G75" s="119"/>
      <c r="H75" s="119"/>
      <c r="I75" s="119"/>
      <c r="J75" s="119"/>
      <c r="K75" s="119"/>
      <c r="L75" s="15"/>
      <c r="M75" s="15"/>
      <c r="N75" s="12"/>
    </row>
    <row r="76" spans="2:14" x14ac:dyDescent="0.3">
      <c r="B76" s="118"/>
      <c r="C76" s="119"/>
      <c r="D76" s="119"/>
      <c r="E76" s="119"/>
      <c r="F76" s="119"/>
      <c r="G76" s="119"/>
      <c r="H76" s="119"/>
      <c r="I76" s="119"/>
      <c r="J76" s="119"/>
      <c r="K76" s="119"/>
      <c r="L76" s="15"/>
      <c r="M76" s="15"/>
      <c r="N76" s="12"/>
    </row>
    <row r="77" spans="2:14" x14ac:dyDescent="0.3">
      <c r="B77" s="118"/>
      <c r="C77" s="119"/>
      <c r="D77" s="119"/>
      <c r="E77" s="119"/>
      <c r="F77" s="119"/>
      <c r="G77" s="119"/>
      <c r="H77" s="119"/>
      <c r="I77" s="119"/>
      <c r="J77" s="119"/>
      <c r="K77" s="119"/>
      <c r="L77" s="15"/>
      <c r="M77" s="15"/>
      <c r="N77" s="12"/>
    </row>
    <row r="78" spans="2:14" x14ac:dyDescent="0.3">
      <c r="B78" s="118"/>
      <c r="C78" s="119"/>
      <c r="D78" s="119"/>
      <c r="E78" s="119"/>
      <c r="F78" s="119"/>
      <c r="G78" s="119"/>
      <c r="H78" s="119"/>
      <c r="I78" s="119"/>
      <c r="J78" s="119"/>
      <c r="K78" s="119"/>
      <c r="L78" s="15"/>
      <c r="M78" s="15"/>
      <c r="N78" s="12"/>
    </row>
    <row r="79" spans="2:14" x14ac:dyDescent="0.3">
      <c r="B79" s="118"/>
      <c r="C79" s="119"/>
      <c r="D79" s="119"/>
      <c r="E79" s="119"/>
      <c r="F79" s="119"/>
      <c r="G79" s="119"/>
      <c r="H79" s="119"/>
      <c r="I79" s="119"/>
      <c r="J79" s="119"/>
      <c r="K79" s="119"/>
      <c r="L79" s="15"/>
      <c r="M79" s="15"/>
      <c r="N79" s="12"/>
    </row>
    <row r="80" spans="2:14" x14ac:dyDescent="0.3">
      <c r="B80" s="15"/>
      <c r="C80" s="15"/>
      <c r="D80" s="15"/>
      <c r="E80" s="15"/>
      <c r="F80" s="15"/>
      <c r="G80" s="15"/>
      <c r="H80" s="15"/>
      <c r="I80" s="15"/>
      <c r="J80" s="15"/>
      <c r="K80" s="15"/>
      <c r="L80" s="15"/>
      <c r="M80" s="15"/>
      <c r="N80" s="12"/>
    </row>
    <row r="81" spans="2:14" x14ac:dyDescent="0.3">
      <c r="B81" s="15"/>
      <c r="C81" s="118"/>
      <c r="D81" s="118"/>
      <c r="E81" s="118"/>
      <c r="F81" s="118"/>
      <c r="G81" s="118"/>
      <c r="H81" s="118"/>
      <c r="I81" s="118"/>
      <c r="J81" s="118"/>
      <c r="K81" s="118"/>
      <c r="L81" s="15"/>
      <c r="M81" s="15"/>
      <c r="N81" s="12"/>
    </row>
    <row r="82" spans="2:14" x14ac:dyDescent="0.3">
      <c r="B82" s="118"/>
      <c r="C82" s="119"/>
      <c r="D82" s="119"/>
      <c r="E82" s="119"/>
      <c r="F82" s="119"/>
      <c r="G82" s="119"/>
      <c r="H82" s="119"/>
      <c r="I82" s="119"/>
      <c r="J82" s="119"/>
      <c r="K82" s="119"/>
      <c r="L82" s="15"/>
      <c r="M82" s="15"/>
      <c r="N82" s="12"/>
    </row>
    <row r="83" spans="2:14" x14ac:dyDescent="0.3">
      <c r="B83" s="118"/>
      <c r="C83" s="119"/>
      <c r="D83" s="119"/>
      <c r="E83" s="119"/>
      <c r="F83" s="119"/>
      <c r="G83" s="119"/>
      <c r="H83" s="119"/>
      <c r="I83" s="119"/>
      <c r="J83" s="119"/>
      <c r="K83" s="119"/>
      <c r="L83" s="15"/>
      <c r="M83" s="15"/>
      <c r="N83" s="12"/>
    </row>
    <row r="84" spans="2:14" x14ac:dyDescent="0.3">
      <c r="B84" s="118"/>
      <c r="C84" s="119"/>
      <c r="D84" s="119"/>
      <c r="E84" s="119"/>
      <c r="F84" s="119"/>
      <c r="G84" s="119"/>
      <c r="H84" s="119"/>
      <c r="I84" s="119"/>
      <c r="J84" s="119"/>
      <c r="K84" s="119"/>
      <c r="L84" s="15"/>
      <c r="M84" s="15"/>
      <c r="N84" s="12"/>
    </row>
    <row r="85" spans="2:14" x14ac:dyDescent="0.3">
      <c r="B85" s="118"/>
      <c r="C85" s="119"/>
      <c r="D85" s="119"/>
      <c r="E85" s="119"/>
      <c r="F85" s="119"/>
      <c r="G85" s="119"/>
      <c r="H85" s="119"/>
      <c r="I85" s="119"/>
      <c r="J85" s="119"/>
      <c r="K85" s="119"/>
      <c r="L85" s="15"/>
      <c r="M85" s="15"/>
      <c r="N85" s="12"/>
    </row>
    <row r="86" spans="2:14" x14ac:dyDescent="0.3">
      <c r="B86" s="118"/>
      <c r="C86" s="119"/>
      <c r="D86" s="119"/>
      <c r="E86" s="119"/>
      <c r="F86" s="119"/>
      <c r="G86" s="119"/>
      <c r="H86" s="119"/>
      <c r="I86" s="119"/>
      <c r="J86" s="119"/>
      <c r="K86" s="119"/>
      <c r="L86" s="15"/>
      <c r="M86" s="15"/>
      <c r="N86" s="12"/>
    </row>
    <row r="87" spans="2:14" x14ac:dyDescent="0.3">
      <c r="B87" s="118"/>
      <c r="C87" s="119"/>
      <c r="D87" s="119"/>
      <c r="E87" s="119"/>
      <c r="F87" s="119"/>
      <c r="G87" s="119"/>
      <c r="H87" s="119"/>
      <c r="I87" s="119"/>
      <c r="J87" s="119"/>
      <c r="K87" s="119"/>
      <c r="L87" s="15"/>
      <c r="M87" s="15"/>
      <c r="N87" s="12"/>
    </row>
    <row r="88" spans="2:14" x14ac:dyDescent="0.3">
      <c r="B88" s="118"/>
      <c r="C88" s="119"/>
      <c r="D88" s="119"/>
      <c r="E88" s="119"/>
      <c r="F88" s="119"/>
      <c r="G88" s="119"/>
      <c r="H88" s="119"/>
      <c r="I88" s="119"/>
      <c r="J88" s="119"/>
      <c r="K88" s="119"/>
      <c r="L88" s="15"/>
      <c r="M88" s="15"/>
      <c r="N88" s="12"/>
    </row>
    <row r="89" spans="2:14" x14ac:dyDescent="0.3">
      <c r="B89" s="118"/>
      <c r="C89" s="119"/>
      <c r="D89" s="119"/>
      <c r="E89" s="119"/>
      <c r="F89" s="119"/>
      <c r="G89" s="119"/>
      <c r="H89" s="119"/>
      <c r="I89" s="119"/>
      <c r="J89" s="119"/>
      <c r="K89" s="119"/>
      <c r="L89" s="15"/>
      <c r="M89" s="15"/>
      <c r="N89" s="12"/>
    </row>
    <row r="90" spans="2:14" x14ac:dyDescent="0.3">
      <c r="B90" s="118"/>
      <c r="C90" s="119"/>
      <c r="D90" s="119"/>
      <c r="E90" s="119"/>
      <c r="F90" s="119"/>
      <c r="G90" s="119"/>
      <c r="H90" s="119"/>
      <c r="I90" s="119"/>
      <c r="J90" s="119"/>
      <c r="K90" s="119"/>
      <c r="L90" s="15"/>
      <c r="M90" s="15"/>
      <c r="N90" s="12"/>
    </row>
    <row r="91" spans="2:14" x14ac:dyDescent="0.3">
      <c r="B91" s="15"/>
      <c r="C91" s="15"/>
      <c r="D91" s="15"/>
      <c r="E91" s="15"/>
      <c r="F91" s="15"/>
      <c r="G91" s="15"/>
      <c r="H91" s="15"/>
      <c r="I91" s="15"/>
      <c r="J91" s="15"/>
      <c r="K91" s="15"/>
      <c r="L91" s="15"/>
      <c r="M91" s="15"/>
      <c r="N91" s="12"/>
    </row>
    <row r="92" spans="2:14" x14ac:dyDescent="0.3">
      <c r="B92" s="15"/>
      <c r="C92" s="118"/>
      <c r="D92" s="118"/>
      <c r="E92" s="118"/>
      <c r="F92" s="118"/>
      <c r="G92" s="118"/>
      <c r="H92" s="118"/>
      <c r="I92" s="118"/>
      <c r="J92" s="118"/>
      <c r="K92" s="118"/>
      <c r="L92" s="15"/>
      <c r="M92" s="15"/>
      <c r="N92" s="12"/>
    </row>
    <row r="93" spans="2:14" x14ac:dyDescent="0.3">
      <c r="B93" s="118"/>
      <c r="C93" s="119"/>
      <c r="D93" s="119"/>
      <c r="E93" s="119"/>
      <c r="F93" s="119"/>
      <c r="G93" s="119"/>
      <c r="H93" s="119"/>
      <c r="I93" s="119"/>
      <c r="J93" s="119"/>
      <c r="K93" s="119"/>
      <c r="L93" s="15"/>
      <c r="M93" s="15"/>
      <c r="N93" s="12"/>
    </row>
    <row r="94" spans="2:14" x14ac:dyDescent="0.3">
      <c r="B94" s="118"/>
      <c r="C94" s="119"/>
      <c r="D94" s="119"/>
      <c r="E94" s="119"/>
      <c r="F94" s="119"/>
      <c r="G94" s="119"/>
      <c r="H94" s="119"/>
      <c r="I94" s="119"/>
      <c r="J94" s="119"/>
      <c r="K94" s="119"/>
      <c r="L94" s="15"/>
      <c r="M94" s="15"/>
      <c r="N94" s="12"/>
    </row>
    <row r="95" spans="2:14" x14ac:dyDescent="0.3">
      <c r="B95" s="118"/>
      <c r="C95" s="119"/>
      <c r="D95" s="119"/>
      <c r="E95" s="119"/>
      <c r="F95" s="119"/>
      <c r="G95" s="119"/>
      <c r="H95" s="119"/>
      <c r="I95" s="119"/>
      <c r="J95" s="119"/>
      <c r="K95" s="119"/>
      <c r="L95" s="15"/>
      <c r="M95" s="15"/>
      <c r="N95" s="12"/>
    </row>
    <row r="96" spans="2:14" x14ac:dyDescent="0.3">
      <c r="B96" s="118"/>
      <c r="C96" s="119"/>
      <c r="D96" s="119"/>
      <c r="E96" s="119"/>
      <c r="F96" s="119"/>
      <c r="G96" s="119"/>
      <c r="H96" s="119"/>
      <c r="I96" s="119"/>
      <c r="J96" s="119"/>
      <c r="K96" s="119"/>
      <c r="L96" s="15"/>
      <c r="M96" s="15"/>
      <c r="N96" s="12"/>
    </row>
    <row r="97" spans="2:14" x14ac:dyDescent="0.3">
      <c r="B97" s="118"/>
      <c r="C97" s="119"/>
      <c r="D97" s="119"/>
      <c r="E97" s="119"/>
      <c r="F97" s="119"/>
      <c r="G97" s="119"/>
      <c r="H97" s="119"/>
      <c r="I97" s="119"/>
      <c r="J97" s="119"/>
      <c r="K97" s="119"/>
      <c r="L97" s="15"/>
      <c r="M97" s="15"/>
      <c r="N97" s="12"/>
    </row>
    <row r="98" spans="2:14" x14ac:dyDescent="0.3">
      <c r="B98" s="118"/>
      <c r="C98" s="119"/>
      <c r="D98" s="119"/>
      <c r="E98" s="119"/>
      <c r="F98" s="119"/>
      <c r="G98" s="119"/>
      <c r="H98" s="119"/>
      <c r="I98" s="119"/>
      <c r="J98" s="119"/>
      <c r="K98" s="119"/>
      <c r="L98" s="15"/>
      <c r="M98" s="15"/>
      <c r="N98" s="12"/>
    </row>
    <row r="99" spans="2:14" x14ac:dyDescent="0.3">
      <c r="B99" s="118"/>
      <c r="C99" s="119"/>
      <c r="D99" s="119"/>
      <c r="E99" s="119"/>
      <c r="F99" s="119"/>
      <c r="G99" s="119"/>
      <c r="H99" s="119"/>
      <c r="I99" s="119"/>
      <c r="J99" s="119"/>
      <c r="K99" s="119"/>
      <c r="L99" s="15"/>
      <c r="M99" s="15"/>
      <c r="N99" s="12"/>
    </row>
    <row r="100" spans="2:14" x14ac:dyDescent="0.3">
      <c r="B100" s="118"/>
      <c r="C100" s="119"/>
      <c r="D100" s="119"/>
      <c r="E100" s="119"/>
      <c r="F100" s="119"/>
      <c r="G100" s="119"/>
      <c r="H100" s="119"/>
      <c r="I100" s="119"/>
      <c r="J100" s="119"/>
      <c r="K100" s="119"/>
      <c r="L100" s="15"/>
      <c r="M100" s="15"/>
      <c r="N100" s="12"/>
    </row>
    <row r="101" spans="2:14" x14ac:dyDescent="0.3">
      <c r="B101" s="118"/>
      <c r="C101" s="119"/>
      <c r="D101" s="119"/>
      <c r="E101" s="119"/>
      <c r="F101" s="119"/>
      <c r="G101" s="119"/>
      <c r="H101" s="119"/>
      <c r="I101" s="119"/>
      <c r="J101" s="119"/>
      <c r="K101" s="119"/>
      <c r="L101" s="15"/>
      <c r="M101" s="15"/>
      <c r="N101" s="12"/>
    </row>
    <row r="102" spans="2:14" x14ac:dyDescent="0.3">
      <c r="B102" s="15"/>
      <c r="C102" s="15"/>
      <c r="D102" s="15"/>
      <c r="E102" s="15"/>
      <c r="F102" s="15"/>
      <c r="G102" s="15"/>
      <c r="H102" s="15"/>
      <c r="I102" s="15"/>
      <c r="J102" s="15"/>
      <c r="K102" s="15"/>
      <c r="L102" s="15"/>
      <c r="M102" s="15"/>
      <c r="N102" s="12"/>
    </row>
    <row r="103" spans="2:14" x14ac:dyDescent="0.3">
      <c r="B103" s="15"/>
      <c r="C103" s="15"/>
      <c r="D103" s="15"/>
      <c r="E103" s="15"/>
      <c r="F103" s="15"/>
      <c r="G103" s="15"/>
      <c r="H103" s="15"/>
      <c r="I103" s="15"/>
      <c r="J103" s="15"/>
      <c r="K103" s="15"/>
      <c r="L103" s="15"/>
      <c r="M103" s="15"/>
      <c r="N103" s="12"/>
    </row>
    <row r="104" spans="2:14" x14ac:dyDescent="0.3">
      <c r="B104" s="15"/>
      <c r="C104" s="15"/>
      <c r="D104" s="15"/>
      <c r="E104" s="15"/>
      <c r="F104" s="15"/>
      <c r="G104" s="15"/>
      <c r="H104" s="15"/>
      <c r="I104" s="15"/>
      <c r="J104" s="15"/>
      <c r="K104" s="15"/>
      <c r="L104" s="15"/>
      <c r="M104" s="15"/>
    </row>
  </sheetData>
  <mergeCells count="7">
    <mergeCell ref="C48:K48"/>
    <mergeCell ref="C36:K36"/>
    <mergeCell ref="M48:V58"/>
    <mergeCell ref="B2:K2"/>
    <mergeCell ref="B13:K13"/>
    <mergeCell ref="B25:K25"/>
    <mergeCell ref="M36:V36"/>
  </mergeCells>
  <conditionalFormatting sqref="C38:K46">
    <cfRule type="colorScale" priority="6">
      <colorScale>
        <cfvo type="min"/>
        <cfvo type="max"/>
        <color rgb="FFFCFCFF"/>
        <color rgb="FF63BE7B"/>
      </colorScale>
    </cfRule>
  </conditionalFormatting>
  <conditionalFormatting sqref="C60:K68">
    <cfRule type="colorScale" priority="5">
      <colorScale>
        <cfvo type="min"/>
        <cfvo type="max"/>
        <color rgb="FFFCFCFF"/>
        <color rgb="FF63BE7B"/>
      </colorScale>
    </cfRule>
  </conditionalFormatting>
  <conditionalFormatting sqref="C71:K79">
    <cfRule type="colorScale" priority="4">
      <colorScale>
        <cfvo type="min"/>
        <cfvo type="max"/>
        <color rgb="FFFCFCFF"/>
        <color rgb="FF63BE7B"/>
      </colorScale>
    </cfRule>
  </conditionalFormatting>
  <conditionalFormatting sqref="C82:K90">
    <cfRule type="colorScale" priority="3">
      <colorScale>
        <cfvo type="min"/>
        <cfvo type="max"/>
        <color rgb="FFFCFCFF"/>
        <color rgb="FF63BE7B"/>
      </colorScale>
    </cfRule>
  </conditionalFormatting>
  <conditionalFormatting sqref="C93:K101">
    <cfRule type="colorScale" priority="2">
      <colorScale>
        <cfvo type="min"/>
        <cfvo type="max"/>
        <color rgb="FFFCFCFF"/>
        <color rgb="FF63BE7B"/>
      </colorScale>
    </cfRule>
  </conditionalFormatting>
  <conditionalFormatting sqref="C50:K58">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18B65-8B55-074C-ADF9-CEB3C1F2E103}">
  <dimension ref="A1:V58"/>
  <sheetViews>
    <sheetView zoomScale="80" zoomScaleNormal="80" workbookViewId="0">
      <selection activeCell="A2" sqref="A2"/>
    </sheetView>
  </sheetViews>
  <sheetFormatPr defaultColWidth="11.5546875" defaultRowHeight="14.4" x14ac:dyDescent="0.3"/>
  <sheetData>
    <row r="1" spans="1:22" x14ac:dyDescent="0.3">
      <c r="A1" s="20"/>
      <c r="B1" s="20"/>
      <c r="C1" s="20"/>
      <c r="D1" s="20"/>
      <c r="E1" s="20"/>
      <c r="F1" s="20"/>
      <c r="G1" s="20"/>
      <c r="H1" s="20"/>
      <c r="I1" s="20"/>
      <c r="J1" s="20"/>
      <c r="K1" s="20"/>
      <c r="L1" s="20"/>
      <c r="M1" s="20"/>
      <c r="N1" s="20"/>
      <c r="O1" s="20"/>
      <c r="P1" s="20"/>
      <c r="Q1" s="20"/>
      <c r="R1" s="20"/>
      <c r="S1" s="20"/>
      <c r="T1" s="20"/>
      <c r="U1" s="20"/>
      <c r="V1" s="20"/>
    </row>
    <row r="2" spans="1:22" x14ac:dyDescent="0.3">
      <c r="A2" s="20"/>
      <c r="B2" s="175" t="s">
        <v>87</v>
      </c>
      <c r="C2" s="175"/>
      <c r="D2" s="175"/>
      <c r="E2" s="175"/>
      <c r="F2" s="175"/>
      <c r="G2" s="175"/>
      <c r="H2" s="175"/>
      <c r="I2" s="175"/>
      <c r="J2" s="175"/>
      <c r="K2" s="175"/>
      <c r="L2" s="20"/>
      <c r="M2" s="20"/>
      <c r="N2" s="20"/>
      <c r="O2" s="20"/>
      <c r="P2" s="20"/>
      <c r="Q2" s="20"/>
      <c r="R2" s="20"/>
      <c r="S2" s="20"/>
      <c r="T2" s="20"/>
      <c r="U2" s="20"/>
      <c r="V2" s="20"/>
    </row>
    <row r="3" spans="1:22" x14ac:dyDescent="0.3">
      <c r="A3" s="20"/>
      <c r="B3" s="82" t="s">
        <v>55</v>
      </c>
      <c r="C3" s="83" t="s">
        <v>56</v>
      </c>
      <c r="D3" s="83" t="s">
        <v>57</v>
      </c>
      <c r="E3" s="83" t="s">
        <v>58</v>
      </c>
      <c r="F3" s="83" t="s">
        <v>59</v>
      </c>
      <c r="G3" s="83" t="s">
        <v>60</v>
      </c>
      <c r="H3" s="83" t="s">
        <v>61</v>
      </c>
      <c r="I3" s="83" t="s">
        <v>62</v>
      </c>
      <c r="J3" s="83" t="s">
        <v>63</v>
      </c>
      <c r="K3" s="83" t="s">
        <v>14</v>
      </c>
      <c r="L3" s="20"/>
      <c r="M3" s="20"/>
      <c r="N3" s="20"/>
      <c r="O3" s="20"/>
      <c r="P3" s="20"/>
      <c r="Q3" s="20"/>
      <c r="R3" s="20"/>
      <c r="S3" s="20"/>
      <c r="T3" s="20"/>
      <c r="U3" s="20"/>
      <c r="V3" s="20"/>
    </row>
    <row r="4" spans="1:22" x14ac:dyDescent="0.3">
      <c r="A4" s="20"/>
      <c r="B4" s="83" t="s">
        <v>56</v>
      </c>
      <c r="C4" s="2">
        <v>66.663013698630138</v>
      </c>
      <c r="D4" s="2">
        <v>1</v>
      </c>
      <c r="E4" s="2">
        <v>0</v>
      </c>
      <c r="F4" s="2">
        <v>0</v>
      </c>
      <c r="G4" s="2">
        <v>0</v>
      </c>
      <c r="H4" s="2">
        <v>0</v>
      </c>
      <c r="I4" s="2">
        <v>0</v>
      </c>
      <c r="J4" s="2">
        <v>0</v>
      </c>
      <c r="K4" s="2">
        <v>0</v>
      </c>
      <c r="L4" s="20"/>
      <c r="M4" s="20"/>
      <c r="N4" s="20"/>
      <c r="O4" s="20"/>
      <c r="P4" s="20"/>
      <c r="Q4" s="20"/>
      <c r="R4" s="20"/>
      <c r="S4" s="20"/>
      <c r="T4" s="20"/>
      <c r="U4" s="20"/>
      <c r="V4" s="20"/>
    </row>
    <row r="5" spans="1:22" x14ac:dyDescent="0.3">
      <c r="A5" s="20"/>
      <c r="B5" s="83" t="s">
        <v>57</v>
      </c>
      <c r="C5" s="2">
        <v>2</v>
      </c>
      <c r="D5" s="2">
        <v>104.1013698630137</v>
      </c>
      <c r="E5" s="2">
        <v>1</v>
      </c>
      <c r="F5" s="2">
        <v>3</v>
      </c>
      <c r="G5" s="2">
        <v>0</v>
      </c>
      <c r="H5" s="2">
        <v>0</v>
      </c>
      <c r="I5" s="2">
        <v>0</v>
      </c>
      <c r="J5" s="2">
        <v>0</v>
      </c>
      <c r="K5" s="2">
        <v>0</v>
      </c>
      <c r="L5" s="20"/>
      <c r="M5" s="20"/>
      <c r="N5" s="20"/>
      <c r="O5" s="20"/>
      <c r="P5" s="20"/>
      <c r="Q5" s="20"/>
      <c r="R5" s="20"/>
      <c r="S5" s="20"/>
      <c r="T5" s="20"/>
      <c r="U5" s="20"/>
      <c r="V5" s="20"/>
    </row>
    <row r="6" spans="1:22" x14ac:dyDescent="0.3">
      <c r="A6" s="20"/>
      <c r="B6" s="83" t="s">
        <v>58</v>
      </c>
      <c r="C6" s="2">
        <v>7</v>
      </c>
      <c r="D6" s="2">
        <v>1</v>
      </c>
      <c r="E6" s="2">
        <v>127.93424657534247</v>
      </c>
      <c r="F6" s="2">
        <v>3</v>
      </c>
      <c r="G6" s="2">
        <v>5</v>
      </c>
      <c r="H6" s="2">
        <v>1</v>
      </c>
      <c r="I6" s="2">
        <v>0</v>
      </c>
      <c r="J6" s="2">
        <v>0</v>
      </c>
      <c r="K6" s="2">
        <v>0</v>
      </c>
      <c r="L6" s="20"/>
      <c r="M6" s="20"/>
      <c r="N6" s="20"/>
      <c r="O6" s="20"/>
      <c r="P6" s="20"/>
      <c r="Q6" s="20"/>
      <c r="R6" s="20"/>
      <c r="S6" s="20"/>
      <c r="T6" s="20"/>
      <c r="U6" s="20"/>
      <c r="V6" s="20"/>
    </row>
    <row r="7" spans="1:22" x14ac:dyDescent="0.3">
      <c r="A7" s="20"/>
      <c r="B7" s="83" t="s">
        <v>59</v>
      </c>
      <c r="C7" s="2">
        <v>0</v>
      </c>
      <c r="D7" s="2">
        <v>7</v>
      </c>
      <c r="E7" s="2">
        <v>12</v>
      </c>
      <c r="F7" s="2">
        <v>132.76438356164383</v>
      </c>
      <c r="G7" s="2">
        <v>5</v>
      </c>
      <c r="H7" s="2">
        <v>5</v>
      </c>
      <c r="I7" s="2">
        <v>1</v>
      </c>
      <c r="J7" s="2">
        <v>3</v>
      </c>
      <c r="K7" s="2">
        <v>2</v>
      </c>
      <c r="L7" s="20"/>
      <c r="M7" s="20"/>
      <c r="N7" s="20"/>
      <c r="O7" s="20"/>
      <c r="P7" s="20"/>
      <c r="Q7" s="20"/>
      <c r="R7" s="20"/>
      <c r="S7" s="20"/>
      <c r="T7" s="20"/>
      <c r="U7" s="20"/>
      <c r="V7" s="20"/>
    </row>
    <row r="8" spans="1:22" x14ac:dyDescent="0.3">
      <c r="A8" s="20"/>
      <c r="B8" s="83" t="s">
        <v>60</v>
      </c>
      <c r="C8" s="2">
        <v>0</v>
      </c>
      <c r="D8" s="2">
        <v>0</v>
      </c>
      <c r="E8" s="2">
        <v>1</v>
      </c>
      <c r="F8" s="2">
        <v>8</v>
      </c>
      <c r="G8" s="2">
        <v>74.465753424657535</v>
      </c>
      <c r="H8" s="2">
        <v>5</v>
      </c>
      <c r="I8" s="2">
        <v>4</v>
      </c>
      <c r="J8" s="2">
        <v>4</v>
      </c>
      <c r="K8" s="2">
        <v>2</v>
      </c>
      <c r="L8" s="20"/>
      <c r="M8" s="20"/>
      <c r="N8" s="20"/>
      <c r="O8" s="20"/>
      <c r="P8" s="20"/>
      <c r="Q8" s="20"/>
      <c r="R8" s="20"/>
      <c r="S8" s="20"/>
      <c r="T8" s="20"/>
      <c r="U8" s="20"/>
      <c r="V8" s="20"/>
    </row>
    <row r="9" spans="1:22" x14ac:dyDescent="0.3">
      <c r="A9" s="20"/>
      <c r="B9" s="83" t="s">
        <v>61</v>
      </c>
      <c r="C9" s="2">
        <v>0</v>
      </c>
      <c r="D9" s="2">
        <v>0</v>
      </c>
      <c r="E9" s="2">
        <v>0</v>
      </c>
      <c r="F9" s="2">
        <v>2</v>
      </c>
      <c r="G9" s="2">
        <v>10</v>
      </c>
      <c r="H9" s="2">
        <v>60.4986301369863</v>
      </c>
      <c r="I9" s="2">
        <v>10</v>
      </c>
      <c r="J9" s="2">
        <v>6</v>
      </c>
      <c r="K9" s="2">
        <v>1</v>
      </c>
      <c r="L9" s="20"/>
      <c r="M9" s="20"/>
      <c r="N9" s="20"/>
      <c r="O9" s="20"/>
      <c r="P9" s="20"/>
      <c r="Q9" s="20"/>
      <c r="R9" s="20"/>
      <c r="S9" s="20"/>
      <c r="T9" s="20"/>
      <c r="U9" s="20"/>
      <c r="V9" s="20"/>
    </row>
    <row r="10" spans="1:22" x14ac:dyDescent="0.3">
      <c r="A10" s="20"/>
      <c r="B10" s="83" t="s">
        <v>62</v>
      </c>
      <c r="C10" s="2">
        <v>0</v>
      </c>
      <c r="D10" s="2">
        <v>0</v>
      </c>
      <c r="E10" s="2">
        <v>0</v>
      </c>
      <c r="F10" s="2">
        <v>0</v>
      </c>
      <c r="G10" s="2">
        <v>2</v>
      </c>
      <c r="H10" s="2">
        <v>2</v>
      </c>
      <c r="I10" s="2">
        <v>50.172602739726024</v>
      </c>
      <c r="J10" s="2">
        <v>13</v>
      </c>
      <c r="K10" s="2">
        <v>5</v>
      </c>
      <c r="L10" s="20"/>
      <c r="M10" s="20"/>
      <c r="N10" s="20"/>
      <c r="O10" s="20"/>
      <c r="P10" s="20"/>
      <c r="Q10" s="20"/>
      <c r="R10" s="20"/>
      <c r="S10" s="20"/>
      <c r="T10" s="20"/>
      <c r="U10" s="20"/>
      <c r="V10" s="20"/>
    </row>
    <row r="11" spans="1:22" x14ac:dyDescent="0.3">
      <c r="A11" s="20"/>
      <c r="B11" s="83" t="s">
        <v>63</v>
      </c>
      <c r="C11" s="2">
        <v>0</v>
      </c>
      <c r="D11" s="2">
        <v>0</v>
      </c>
      <c r="E11" s="2">
        <v>0</v>
      </c>
      <c r="F11" s="2">
        <v>0</v>
      </c>
      <c r="G11" s="2">
        <v>0</v>
      </c>
      <c r="H11" s="2">
        <v>4</v>
      </c>
      <c r="I11" s="2">
        <v>0</v>
      </c>
      <c r="J11" s="2">
        <v>67.495890410958907</v>
      </c>
      <c r="K11" s="2">
        <v>15</v>
      </c>
      <c r="L11" s="20"/>
      <c r="M11" s="20"/>
      <c r="N11" s="20"/>
      <c r="O11" s="20"/>
      <c r="P11" s="20"/>
      <c r="Q11" s="20"/>
      <c r="R11" s="20"/>
      <c r="S11" s="20"/>
      <c r="T11" s="20"/>
      <c r="U11" s="20"/>
      <c r="V11" s="20"/>
    </row>
    <row r="12" spans="1:22" x14ac:dyDescent="0.3">
      <c r="A12" s="20"/>
      <c r="B12" s="20"/>
      <c r="C12" s="20"/>
      <c r="D12" s="20"/>
      <c r="E12" s="20"/>
      <c r="F12" s="20"/>
      <c r="G12" s="20"/>
      <c r="H12" s="20"/>
      <c r="I12" s="20"/>
      <c r="J12" s="20"/>
      <c r="K12" s="20"/>
      <c r="L12" s="20"/>
      <c r="M12" s="20"/>
      <c r="N12" s="20"/>
      <c r="O12" s="20"/>
      <c r="P12" s="20"/>
      <c r="Q12" s="20"/>
      <c r="R12" s="20"/>
      <c r="S12" s="20"/>
      <c r="T12" s="20"/>
      <c r="U12" s="20"/>
      <c r="V12" s="20"/>
    </row>
    <row r="13" spans="1:22" x14ac:dyDescent="0.3">
      <c r="A13" s="20"/>
      <c r="B13" s="176" t="s">
        <v>54</v>
      </c>
      <c r="C13" s="177">
        <v>1</v>
      </c>
      <c r="D13" s="177"/>
      <c r="E13" s="177"/>
      <c r="F13" s="177"/>
      <c r="G13" s="177"/>
      <c r="H13" s="177"/>
      <c r="I13" s="177"/>
      <c r="J13" s="177"/>
      <c r="K13" s="178"/>
      <c r="L13" s="20"/>
      <c r="M13" s="20"/>
      <c r="N13" s="20"/>
      <c r="O13" s="20"/>
      <c r="P13" s="20"/>
      <c r="Q13" s="20"/>
      <c r="R13" s="20"/>
      <c r="S13" s="20"/>
      <c r="T13" s="20"/>
      <c r="U13" s="20"/>
      <c r="V13" s="20"/>
    </row>
    <row r="14" spans="1:22" x14ac:dyDescent="0.3">
      <c r="A14" s="20"/>
      <c r="B14" s="82" t="s">
        <v>55</v>
      </c>
      <c r="C14" s="83" t="s">
        <v>56</v>
      </c>
      <c r="D14" s="83" t="s">
        <v>57</v>
      </c>
      <c r="E14" s="83" t="s">
        <v>58</v>
      </c>
      <c r="F14" s="83" t="s">
        <v>59</v>
      </c>
      <c r="G14" s="83" t="s">
        <v>60</v>
      </c>
      <c r="H14" s="83" t="s">
        <v>61</v>
      </c>
      <c r="I14" s="83" t="s">
        <v>62</v>
      </c>
      <c r="J14" s="83" t="s">
        <v>63</v>
      </c>
      <c r="K14" s="83" t="s">
        <v>14</v>
      </c>
      <c r="L14" s="20"/>
      <c r="M14" s="20"/>
      <c r="N14" s="20"/>
      <c r="O14" s="20"/>
      <c r="P14" s="20"/>
      <c r="Q14" s="20"/>
      <c r="R14" s="20"/>
      <c r="S14" s="20"/>
      <c r="T14" s="20"/>
      <c r="U14" s="20"/>
      <c r="V14" s="20"/>
    </row>
    <row r="15" spans="1:22" x14ac:dyDescent="0.3">
      <c r="A15" s="20">
        <v>1</v>
      </c>
      <c r="B15" s="83" t="s">
        <v>56</v>
      </c>
      <c r="C15" s="2">
        <f ca="1">-SUM(D15:K15)</f>
        <v>-1.5000821962847279E-2</v>
      </c>
      <c r="D15" s="2">
        <f ca="1">D4/OFFSET($B$3,$A15,$A15)</f>
        <v>1.5000821962847279E-2</v>
      </c>
      <c r="E15" s="2">
        <f t="shared" ref="E15:K15" ca="1" si="0">E4/OFFSET($B$3,$A15,$A15)</f>
        <v>0</v>
      </c>
      <c r="F15" s="2">
        <f t="shared" ca="1" si="0"/>
        <v>0</v>
      </c>
      <c r="G15" s="2">
        <f t="shared" ca="1" si="0"/>
        <v>0</v>
      </c>
      <c r="H15" s="2">
        <f t="shared" ca="1" si="0"/>
        <v>0</v>
      </c>
      <c r="I15" s="2">
        <f t="shared" ca="1" si="0"/>
        <v>0</v>
      </c>
      <c r="J15" s="2">
        <f t="shared" ca="1" si="0"/>
        <v>0</v>
      </c>
      <c r="K15" s="2">
        <f t="shared" ca="1" si="0"/>
        <v>0</v>
      </c>
      <c r="L15" s="20"/>
      <c r="M15" s="20"/>
      <c r="N15" s="20"/>
      <c r="O15" s="20"/>
      <c r="P15" s="20"/>
      <c r="Q15" s="20"/>
      <c r="R15" s="20"/>
      <c r="S15" s="20"/>
      <c r="T15" s="20"/>
      <c r="U15" s="20"/>
      <c r="V15" s="20"/>
    </row>
    <row r="16" spans="1:22" x14ac:dyDescent="0.3">
      <c r="A16" s="20">
        <v>2</v>
      </c>
      <c r="B16" s="83" t="s">
        <v>57</v>
      </c>
      <c r="C16" s="2">
        <f t="shared" ref="C16:K22" ca="1" si="1">C5/OFFSET($B$3,$A16,$A16)</f>
        <v>1.9212043056030737E-2</v>
      </c>
      <c r="D16" s="2">
        <f ca="1">-C16-SUM(E16:K16)</f>
        <v>-5.7636129168092215E-2</v>
      </c>
      <c r="E16" s="2">
        <f t="shared" ca="1" si="1"/>
        <v>9.6060215280153686E-3</v>
      </c>
      <c r="F16" s="2">
        <f t="shared" ca="1" si="1"/>
        <v>2.8818064584046107E-2</v>
      </c>
      <c r="G16" s="2">
        <f t="shared" ca="1" si="1"/>
        <v>0</v>
      </c>
      <c r="H16" s="2">
        <f t="shared" ca="1" si="1"/>
        <v>0</v>
      </c>
      <c r="I16" s="2">
        <f t="shared" ca="1" si="1"/>
        <v>0</v>
      </c>
      <c r="J16" s="2">
        <f t="shared" ca="1" si="1"/>
        <v>0</v>
      </c>
      <c r="K16" s="2">
        <f t="shared" ca="1" si="1"/>
        <v>0</v>
      </c>
      <c r="L16" s="20"/>
      <c r="M16" s="20"/>
      <c r="N16" s="20"/>
      <c r="O16" s="20"/>
      <c r="P16" s="20"/>
      <c r="Q16" s="20"/>
      <c r="R16" s="20"/>
      <c r="S16" s="20"/>
      <c r="T16" s="20"/>
      <c r="U16" s="20"/>
      <c r="V16" s="20"/>
    </row>
    <row r="17" spans="1:22" x14ac:dyDescent="0.3">
      <c r="A17" s="20">
        <v>3</v>
      </c>
      <c r="B17" s="83" t="s">
        <v>58</v>
      </c>
      <c r="C17" s="2">
        <f t="shared" ca="1" si="1"/>
        <v>5.4715607332533833E-2</v>
      </c>
      <c r="D17" s="2">
        <f t="shared" ca="1" si="1"/>
        <v>7.8165153332191185E-3</v>
      </c>
      <c r="E17" s="2">
        <f ca="1">-SUM(C17:D17)-SUM(F17:K17)</f>
        <v>-0.13288076066472501</v>
      </c>
      <c r="F17" s="2">
        <f t="shared" ca="1" si="1"/>
        <v>2.3449545999657359E-2</v>
      </c>
      <c r="G17" s="2">
        <f t="shared" ca="1" si="1"/>
        <v>3.9082576666095596E-2</v>
      </c>
      <c r="H17" s="2">
        <f t="shared" ca="1" si="1"/>
        <v>7.8165153332191185E-3</v>
      </c>
      <c r="I17" s="2">
        <f t="shared" ca="1" si="1"/>
        <v>0</v>
      </c>
      <c r="J17" s="2">
        <f t="shared" ca="1" si="1"/>
        <v>0</v>
      </c>
      <c r="K17" s="2">
        <f t="shared" ca="1" si="1"/>
        <v>0</v>
      </c>
      <c r="L17" s="20"/>
      <c r="M17" s="20"/>
      <c r="N17" s="20"/>
      <c r="O17" s="20"/>
      <c r="P17" s="20"/>
      <c r="Q17" s="20"/>
      <c r="R17" s="20"/>
      <c r="S17" s="20"/>
      <c r="T17" s="20"/>
      <c r="U17" s="20"/>
      <c r="V17" s="20"/>
    </row>
    <row r="18" spans="1:22" x14ac:dyDescent="0.3">
      <c r="A18" s="20">
        <v>4</v>
      </c>
      <c r="B18" s="83" t="s">
        <v>59</v>
      </c>
      <c r="C18" s="2">
        <f t="shared" ca="1" si="1"/>
        <v>0</v>
      </c>
      <c r="D18" s="2">
        <f t="shared" ca="1" si="1"/>
        <v>5.2724984007098789E-2</v>
      </c>
      <c r="E18" s="2">
        <f t="shared" ca="1" si="1"/>
        <v>9.0385686869312212E-2</v>
      </c>
      <c r="F18" s="2">
        <f ca="1">-SUM(C18:E18)-SUM(G18:K18)</f>
        <v>-0.26362492003549393</v>
      </c>
      <c r="G18" s="2">
        <f t="shared" ca="1" si="1"/>
        <v>3.7660702862213423E-2</v>
      </c>
      <c r="H18" s="2">
        <f t="shared" ca="1" si="1"/>
        <v>3.7660702862213423E-2</v>
      </c>
      <c r="I18" s="2">
        <f t="shared" ca="1" si="1"/>
        <v>7.5321405724426841E-3</v>
      </c>
      <c r="J18" s="2">
        <f t="shared" ca="1" si="1"/>
        <v>2.2596421717328053E-2</v>
      </c>
      <c r="K18" s="2">
        <f t="shared" ca="1" si="1"/>
        <v>1.5064281144885368E-2</v>
      </c>
      <c r="L18" s="20"/>
      <c r="M18" s="20"/>
      <c r="N18" s="20"/>
      <c r="O18" s="20"/>
      <c r="P18" s="20"/>
      <c r="Q18" s="20"/>
      <c r="R18" s="20"/>
      <c r="S18" s="20"/>
      <c r="T18" s="20"/>
      <c r="U18" s="20"/>
      <c r="V18" s="20"/>
    </row>
    <row r="19" spans="1:22" x14ac:dyDescent="0.3">
      <c r="A19" s="20">
        <v>5</v>
      </c>
      <c r="B19" s="83" t="s">
        <v>60</v>
      </c>
      <c r="C19" s="2">
        <f t="shared" ca="1" si="1"/>
        <v>0</v>
      </c>
      <c r="D19" s="2">
        <f t="shared" ca="1" si="1"/>
        <v>0</v>
      </c>
      <c r="E19" s="2">
        <f t="shared" ca="1" si="1"/>
        <v>1.3428991905813098E-2</v>
      </c>
      <c r="F19" s="2">
        <f t="shared" ca="1" si="1"/>
        <v>0.10743193524650478</v>
      </c>
      <c r="G19" s="2">
        <f ca="1">-SUM(C19:F19)-SUM(H19:K19)</f>
        <v>-0.32229580573951433</v>
      </c>
      <c r="H19" s="2">
        <f t="shared" ca="1" si="1"/>
        <v>6.714495952906549E-2</v>
      </c>
      <c r="I19" s="2">
        <f t="shared" ca="1" si="1"/>
        <v>5.3715967623252391E-2</v>
      </c>
      <c r="J19" s="2">
        <f t="shared" ca="1" si="1"/>
        <v>5.3715967623252391E-2</v>
      </c>
      <c r="K19" s="2">
        <f t="shared" ca="1" si="1"/>
        <v>2.6857983811626195E-2</v>
      </c>
      <c r="L19" s="20"/>
      <c r="M19" s="20"/>
      <c r="N19" s="20"/>
      <c r="O19" s="20"/>
      <c r="P19" s="20"/>
      <c r="Q19" s="20"/>
      <c r="R19" s="20"/>
      <c r="S19" s="20"/>
      <c r="T19" s="20"/>
      <c r="U19" s="20"/>
      <c r="V19" s="20"/>
    </row>
    <row r="20" spans="1:22" x14ac:dyDescent="0.3">
      <c r="A20" s="20">
        <v>6</v>
      </c>
      <c r="B20" s="83" t="s">
        <v>61</v>
      </c>
      <c r="C20" s="2">
        <f t="shared" ca="1" si="1"/>
        <v>0</v>
      </c>
      <c r="D20" s="2">
        <f t="shared" ca="1" si="1"/>
        <v>0</v>
      </c>
      <c r="E20" s="2">
        <f t="shared" ca="1" si="1"/>
        <v>0</v>
      </c>
      <c r="F20" s="2">
        <f t="shared" ca="1" si="1"/>
        <v>3.3058599764514085E-2</v>
      </c>
      <c r="G20" s="2">
        <f t="shared" ca="1" si="1"/>
        <v>0.16529299882257042</v>
      </c>
      <c r="H20" s="2">
        <f ca="1">-SUM(C20:G20)-SUM(I20:K20)</f>
        <v>-0.47934969658545423</v>
      </c>
      <c r="I20" s="2">
        <f t="shared" ca="1" si="1"/>
        <v>0.16529299882257042</v>
      </c>
      <c r="J20" s="2">
        <f t="shared" ca="1" si="1"/>
        <v>9.9175799293542255E-2</v>
      </c>
      <c r="K20" s="2">
        <f t="shared" ca="1" si="1"/>
        <v>1.6529299882257042E-2</v>
      </c>
      <c r="L20" s="20"/>
      <c r="M20" s="20"/>
      <c r="N20" s="20"/>
      <c r="O20" s="20"/>
      <c r="P20" s="20"/>
      <c r="Q20" s="20"/>
      <c r="R20" s="20"/>
      <c r="S20" s="20"/>
      <c r="T20" s="20"/>
      <c r="U20" s="20"/>
      <c r="V20" s="20"/>
    </row>
    <row r="21" spans="1:22" x14ac:dyDescent="0.3">
      <c r="A21" s="20">
        <v>7</v>
      </c>
      <c r="B21" s="83" t="s">
        <v>62</v>
      </c>
      <c r="C21" s="2">
        <f t="shared" ca="1" si="1"/>
        <v>0</v>
      </c>
      <c r="D21" s="2">
        <f t="shared" ca="1" si="1"/>
        <v>0</v>
      </c>
      <c r="E21" s="2">
        <f t="shared" ca="1" si="1"/>
        <v>0</v>
      </c>
      <c r="F21" s="2">
        <f t="shared" ca="1" si="1"/>
        <v>0</v>
      </c>
      <c r="G21" s="2">
        <f t="shared" ca="1" si="1"/>
        <v>3.9862392835690492E-2</v>
      </c>
      <c r="H21" s="2">
        <f t="shared" ca="1" si="1"/>
        <v>3.9862392835690492E-2</v>
      </c>
      <c r="I21" s="2">
        <f ca="1">-SUM(C21:H21)-SUM(J21:K21)</f>
        <v>-0.43848632119259545</v>
      </c>
      <c r="J21" s="2">
        <f t="shared" ca="1" si="1"/>
        <v>0.25910555343198821</v>
      </c>
      <c r="K21" s="2">
        <f t="shared" ca="1" si="1"/>
        <v>9.9655982089226242E-2</v>
      </c>
      <c r="L21" s="20"/>
      <c r="M21" s="20"/>
      <c r="N21" s="20"/>
      <c r="O21" s="20"/>
      <c r="P21" s="20"/>
      <c r="Q21" s="20"/>
      <c r="R21" s="20"/>
      <c r="S21" s="20"/>
      <c r="T21" s="20"/>
      <c r="U21" s="20"/>
      <c r="V21" s="20"/>
    </row>
    <row r="22" spans="1:22" x14ac:dyDescent="0.3">
      <c r="A22" s="20">
        <v>8</v>
      </c>
      <c r="B22" s="83" t="s">
        <v>63</v>
      </c>
      <c r="C22" s="2">
        <f t="shared" ca="1" si="1"/>
        <v>0</v>
      </c>
      <c r="D22" s="2">
        <f t="shared" ca="1" si="1"/>
        <v>0</v>
      </c>
      <c r="E22" s="2">
        <f t="shared" ca="1" si="1"/>
        <v>0</v>
      </c>
      <c r="F22" s="2">
        <f t="shared" ca="1" si="1"/>
        <v>0</v>
      </c>
      <c r="G22" s="2">
        <f t="shared" ca="1" si="1"/>
        <v>0</v>
      </c>
      <c r="H22" s="2">
        <f t="shared" ca="1" si="1"/>
        <v>5.9262867348595552E-2</v>
      </c>
      <c r="I22" s="2">
        <f t="shared" ca="1" si="1"/>
        <v>0</v>
      </c>
      <c r="J22" s="2">
        <f ca="1">-SUM(C22:I22)-SUM(K22)</f>
        <v>-0.28149861990582886</v>
      </c>
      <c r="K22" s="2">
        <f t="shared" ca="1" si="1"/>
        <v>0.2222357525572333</v>
      </c>
      <c r="L22" s="20"/>
      <c r="M22" s="20"/>
      <c r="N22" s="20"/>
      <c r="O22" s="20"/>
      <c r="P22" s="20"/>
      <c r="Q22" s="20"/>
      <c r="R22" s="20"/>
      <c r="S22" s="20"/>
      <c r="T22" s="20"/>
      <c r="U22" s="20"/>
      <c r="V22" s="20"/>
    </row>
    <row r="23" spans="1:22" x14ac:dyDescent="0.3">
      <c r="A23" s="20"/>
      <c r="B23" s="83" t="s">
        <v>14</v>
      </c>
      <c r="C23" s="77">
        <v>0</v>
      </c>
      <c r="D23" s="77">
        <v>0</v>
      </c>
      <c r="E23" s="77">
        <v>0</v>
      </c>
      <c r="F23" s="77">
        <v>0</v>
      </c>
      <c r="G23" s="77">
        <v>0</v>
      </c>
      <c r="H23" s="77">
        <v>0</v>
      </c>
      <c r="I23" s="77">
        <v>0</v>
      </c>
      <c r="J23" s="77">
        <v>0</v>
      </c>
      <c r="K23" s="77">
        <v>0</v>
      </c>
      <c r="L23" s="20"/>
      <c r="M23" s="20"/>
      <c r="N23" s="20"/>
      <c r="O23" s="20"/>
      <c r="P23" s="20"/>
      <c r="Q23" s="20"/>
      <c r="R23" s="20"/>
      <c r="S23" s="20"/>
      <c r="T23" s="20"/>
      <c r="U23" s="20"/>
      <c r="V23" s="20"/>
    </row>
    <row r="24" spans="1:22" x14ac:dyDescent="0.3">
      <c r="A24" s="20"/>
      <c r="B24" s="20"/>
      <c r="C24" s="20"/>
      <c r="D24" s="20"/>
      <c r="E24" s="20"/>
      <c r="F24" s="20"/>
      <c r="G24" s="20"/>
      <c r="H24" s="20"/>
      <c r="I24" s="20"/>
      <c r="J24" s="20"/>
      <c r="K24" s="20"/>
      <c r="L24" s="20"/>
      <c r="M24" s="20"/>
      <c r="N24" s="20"/>
      <c r="O24" s="20"/>
      <c r="P24" s="20"/>
      <c r="Q24" s="20"/>
      <c r="R24" s="20"/>
      <c r="S24" s="20"/>
      <c r="T24" s="20"/>
      <c r="U24" s="20"/>
      <c r="V24" s="20"/>
    </row>
    <row r="25" spans="1:22" x14ac:dyDescent="0.3">
      <c r="A25" s="20"/>
      <c r="B25" s="179" t="s">
        <v>88</v>
      </c>
      <c r="C25" s="179"/>
      <c r="D25" s="179"/>
      <c r="E25" s="179"/>
      <c r="F25" s="179"/>
      <c r="G25" s="179"/>
      <c r="H25" s="179"/>
      <c r="I25" s="179"/>
      <c r="J25" s="179"/>
      <c r="K25" s="179"/>
      <c r="L25" s="20"/>
      <c r="M25" s="20"/>
      <c r="N25" s="20"/>
      <c r="O25" s="20"/>
      <c r="P25" s="20"/>
      <c r="Q25" s="20"/>
      <c r="R25" s="20"/>
      <c r="S25" s="20"/>
      <c r="T25" s="20"/>
      <c r="U25" s="20"/>
      <c r="V25" s="20"/>
    </row>
    <row r="26" spans="1:22" x14ac:dyDescent="0.3">
      <c r="A26" s="20"/>
      <c r="B26" s="82" t="s">
        <v>55</v>
      </c>
      <c r="C26" s="83" t="s">
        <v>56</v>
      </c>
      <c r="D26" s="83" t="s">
        <v>57</v>
      </c>
      <c r="E26" s="83" t="s">
        <v>58</v>
      </c>
      <c r="F26" s="83" t="s">
        <v>59</v>
      </c>
      <c r="G26" s="83" t="s">
        <v>60</v>
      </c>
      <c r="H26" s="83" t="s">
        <v>61</v>
      </c>
      <c r="I26" s="83" t="s">
        <v>62</v>
      </c>
      <c r="J26" s="83" t="s">
        <v>63</v>
      </c>
      <c r="K26" s="83" t="s">
        <v>14</v>
      </c>
      <c r="L26" s="20"/>
      <c r="M26" s="20"/>
      <c r="N26" s="20"/>
      <c r="O26" s="20"/>
      <c r="P26" s="20"/>
      <c r="Q26" s="20"/>
      <c r="R26" s="20"/>
      <c r="S26" s="20"/>
      <c r="T26" s="20"/>
      <c r="U26" s="20"/>
      <c r="V26" s="20"/>
    </row>
    <row r="27" spans="1:22" x14ac:dyDescent="0.3">
      <c r="A27" s="20"/>
      <c r="B27" s="83" t="s">
        <v>56</v>
      </c>
      <c r="C27" s="2">
        <v>1</v>
      </c>
      <c r="D27" s="2">
        <v>0</v>
      </c>
      <c r="E27" s="2">
        <v>0</v>
      </c>
      <c r="F27" s="2">
        <v>0</v>
      </c>
      <c r="G27" s="2">
        <v>0</v>
      </c>
      <c r="H27" s="2">
        <v>0</v>
      </c>
      <c r="I27" s="2">
        <v>0</v>
      </c>
      <c r="J27" s="2">
        <v>0</v>
      </c>
      <c r="K27" s="2">
        <v>0</v>
      </c>
      <c r="L27" s="20"/>
      <c r="M27" s="20"/>
      <c r="N27" s="20"/>
      <c r="O27" s="20"/>
      <c r="P27" s="20"/>
      <c r="Q27" s="20"/>
      <c r="R27" s="20"/>
      <c r="S27" s="20"/>
      <c r="T27" s="20"/>
      <c r="U27" s="20"/>
      <c r="V27" s="20"/>
    </row>
    <row r="28" spans="1:22" x14ac:dyDescent="0.3">
      <c r="A28" s="20"/>
      <c r="B28" s="83" t="s">
        <v>57</v>
      </c>
      <c r="C28" s="2">
        <v>0</v>
      </c>
      <c r="D28" s="2">
        <v>1</v>
      </c>
      <c r="E28" s="2">
        <v>0</v>
      </c>
      <c r="F28" s="2">
        <v>0</v>
      </c>
      <c r="G28" s="2">
        <v>0</v>
      </c>
      <c r="H28" s="2">
        <v>0</v>
      </c>
      <c r="I28" s="2">
        <v>0</v>
      </c>
      <c r="J28" s="2">
        <v>0</v>
      </c>
      <c r="K28" s="2">
        <v>0</v>
      </c>
      <c r="L28" s="20"/>
      <c r="M28" s="20"/>
      <c r="N28" s="20"/>
      <c r="O28" s="20"/>
      <c r="P28" s="20"/>
      <c r="Q28" s="20"/>
      <c r="R28" s="20"/>
      <c r="S28" s="20"/>
      <c r="T28" s="20"/>
      <c r="U28" s="20"/>
      <c r="V28" s="20"/>
    </row>
    <row r="29" spans="1:22" x14ac:dyDescent="0.3">
      <c r="A29" s="20"/>
      <c r="B29" s="83" t="s">
        <v>58</v>
      </c>
      <c r="C29" s="2">
        <v>0</v>
      </c>
      <c r="D29" s="2">
        <v>0</v>
      </c>
      <c r="E29" s="2">
        <v>1</v>
      </c>
      <c r="F29" s="2">
        <v>0</v>
      </c>
      <c r="G29" s="2">
        <v>0</v>
      </c>
      <c r="H29" s="2">
        <v>0</v>
      </c>
      <c r="I29" s="2">
        <v>0</v>
      </c>
      <c r="J29" s="2">
        <v>0</v>
      </c>
      <c r="K29" s="2">
        <v>0</v>
      </c>
      <c r="L29" s="20"/>
      <c r="M29" s="20"/>
      <c r="N29" s="20"/>
      <c r="O29" s="20"/>
      <c r="P29" s="20"/>
      <c r="Q29" s="20"/>
      <c r="R29" s="20"/>
      <c r="S29" s="20"/>
      <c r="T29" s="20"/>
      <c r="U29" s="20"/>
      <c r="V29" s="20"/>
    </row>
    <row r="30" spans="1:22" x14ac:dyDescent="0.3">
      <c r="A30" s="20"/>
      <c r="B30" s="83" t="s">
        <v>59</v>
      </c>
      <c r="C30" s="2">
        <v>0</v>
      </c>
      <c r="D30" s="2">
        <v>0</v>
      </c>
      <c r="E30" s="2">
        <v>0</v>
      </c>
      <c r="F30" s="2">
        <v>1</v>
      </c>
      <c r="G30" s="2">
        <v>0</v>
      </c>
      <c r="H30" s="2">
        <v>0</v>
      </c>
      <c r="I30" s="2">
        <v>0</v>
      </c>
      <c r="J30" s="2">
        <v>0</v>
      </c>
      <c r="K30" s="2">
        <v>0</v>
      </c>
      <c r="L30" s="20"/>
      <c r="M30" s="20"/>
      <c r="N30" s="20"/>
      <c r="O30" s="20"/>
      <c r="P30" s="20"/>
      <c r="Q30" s="20"/>
      <c r="R30" s="20"/>
      <c r="S30" s="20"/>
      <c r="T30" s="20"/>
      <c r="U30" s="20"/>
      <c r="V30" s="20"/>
    </row>
    <row r="31" spans="1:22" x14ac:dyDescent="0.3">
      <c r="A31" s="20"/>
      <c r="B31" s="83" t="s">
        <v>60</v>
      </c>
      <c r="C31" s="2">
        <v>0</v>
      </c>
      <c r="D31" s="2">
        <v>0</v>
      </c>
      <c r="E31" s="2">
        <v>0</v>
      </c>
      <c r="F31" s="2">
        <v>0</v>
      </c>
      <c r="G31" s="2">
        <v>1</v>
      </c>
      <c r="H31" s="2">
        <v>0</v>
      </c>
      <c r="I31" s="2">
        <v>0</v>
      </c>
      <c r="J31" s="2">
        <v>0</v>
      </c>
      <c r="K31" s="2">
        <v>0</v>
      </c>
      <c r="L31" s="20"/>
      <c r="M31" s="20"/>
      <c r="N31" s="20"/>
      <c r="O31" s="20"/>
      <c r="P31" s="20"/>
      <c r="Q31" s="20"/>
      <c r="R31" s="20"/>
      <c r="S31" s="20"/>
      <c r="T31" s="20"/>
      <c r="U31" s="20"/>
      <c r="V31" s="20"/>
    </row>
    <row r="32" spans="1:22" x14ac:dyDescent="0.3">
      <c r="A32" s="20"/>
      <c r="B32" s="83" t="s">
        <v>61</v>
      </c>
      <c r="C32" s="2">
        <v>0</v>
      </c>
      <c r="D32" s="2">
        <v>0</v>
      </c>
      <c r="E32" s="2">
        <v>0</v>
      </c>
      <c r="F32" s="2">
        <v>0</v>
      </c>
      <c r="G32" s="2">
        <v>0</v>
      </c>
      <c r="H32" s="2">
        <v>1</v>
      </c>
      <c r="I32" s="2">
        <v>0</v>
      </c>
      <c r="J32" s="2">
        <v>0</v>
      </c>
      <c r="K32" s="2">
        <v>0</v>
      </c>
      <c r="L32" s="20"/>
      <c r="M32" s="20"/>
      <c r="N32" s="20"/>
      <c r="O32" s="20"/>
      <c r="P32" s="20"/>
      <c r="Q32" s="20"/>
      <c r="R32" s="20"/>
      <c r="S32" s="20"/>
      <c r="T32" s="20"/>
      <c r="U32" s="20"/>
      <c r="V32" s="20"/>
    </row>
    <row r="33" spans="1:22" x14ac:dyDescent="0.3">
      <c r="A33" s="20"/>
      <c r="B33" s="83" t="s">
        <v>62</v>
      </c>
      <c r="C33" s="2">
        <v>0</v>
      </c>
      <c r="D33" s="2">
        <v>0</v>
      </c>
      <c r="E33" s="2">
        <v>0</v>
      </c>
      <c r="F33" s="2">
        <v>0</v>
      </c>
      <c r="G33" s="2">
        <v>0</v>
      </c>
      <c r="H33" s="2">
        <v>0</v>
      </c>
      <c r="I33" s="2">
        <v>1</v>
      </c>
      <c r="J33" s="2">
        <v>0</v>
      </c>
      <c r="K33" s="2">
        <v>0</v>
      </c>
      <c r="L33" s="20"/>
      <c r="M33" s="20"/>
      <c r="N33" s="20"/>
      <c r="O33" s="20"/>
      <c r="P33" s="20"/>
      <c r="Q33" s="20"/>
      <c r="R33" s="20"/>
      <c r="S33" s="20"/>
      <c r="T33" s="20"/>
      <c r="U33" s="20"/>
      <c r="V33" s="20"/>
    </row>
    <row r="34" spans="1:22" x14ac:dyDescent="0.3">
      <c r="A34" s="20"/>
      <c r="B34" s="83" t="s">
        <v>63</v>
      </c>
      <c r="C34" s="2">
        <v>0</v>
      </c>
      <c r="D34" s="2">
        <v>0</v>
      </c>
      <c r="E34" s="2">
        <v>0</v>
      </c>
      <c r="F34" s="2">
        <v>0</v>
      </c>
      <c r="G34" s="2">
        <v>0</v>
      </c>
      <c r="H34" s="2">
        <v>0</v>
      </c>
      <c r="I34" s="2">
        <v>0</v>
      </c>
      <c r="J34" s="2">
        <v>1</v>
      </c>
      <c r="K34" s="2">
        <v>0</v>
      </c>
      <c r="L34" s="20"/>
      <c r="M34" s="20"/>
      <c r="N34" s="20"/>
      <c r="O34" s="20"/>
      <c r="P34" s="20"/>
      <c r="Q34" s="20"/>
      <c r="R34" s="20"/>
      <c r="S34" s="20"/>
      <c r="T34" s="20"/>
      <c r="U34" s="20"/>
      <c r="V34" s="20"/>
    </row>
    <row r="35" spans="1:22" x14ac:dyDescent="0.3">
      <c r="A35" s="20"/>
      <c r="B35" s="83" t="s">
        <v>14</v>
      </c>
      <c r="C35" s="2">
        <v>0</v>
      </c>
      <c r="D35" s="2">
        <v>0</v>
      </c>
      <c r="E35" s="2">
        <v>0</v>
      </c>
      <c r="F35" s="2">
        <v>0</v>
      </c>
      <c r="G35" s="2">
        <v>0</v>
      </c>
      <c r="H35" s="2">
        <v>0</v>
      </c>
      <c r="I35" s="2">
        <v>0</v>
      </c>
      <c r="J35" s="2">
        <v>0</v>
      </c>
      <c r="K35" s="2">
        <v>1</v>
      </c>
      <c r="L35" s="20"/>
      <c r="M35" s="20"/>
      <c r="N35" s="20"/>
      <c r="O35" s="20"/>
      <c r="P35" s="20"/>
      <c r="Q35" s="20"/>
      <c r="R35" s="20"/>
      <c r="S35" s="20"/>
      <c r="T35" s="20"/>
      <c r="U35" s="20"/>
      <c r="V35" s="20"/>
    </row>
    <row r="36" spans="1:22" ht="52.05" customHeight="1" x14ac:dyDescent="0.3">
      <c r="A36" s="20"/>
      <c r="B36" s="122"/>
      <c r="C36" s="163" t="s">
        <v>96</v>
      </c>
      <c r="D36" s="164"/>
      <c r="E36" s="164"/>
      <c r="F36" s="164"/>
      <c r="G36" s="164"/>
      <c r="H36" s="164"/>
      <c r="I36" s="164"/>
      <c r="J36" s="164"/>
      <c r="K36" s="165"/>
      <c r="L36" s="20"/>
      <c r="M36" s="179" t="s">
        <v>89</v>
      </c>
      <c r="N36" s="179"/>
      <c r="O36" s="179"/>
      <c r="P36" s="179"/>
      <c r="Q36" s="179"/>
      <c r="R36" s="179"/>
      <c r="S36" s="179"/>
      <c r="T36" s="179"/>
      <c r="U36" s="179"/>
      <c r="V36" s="179"/>
    </row>
    <row r="37" spans="1:22" x14ac:dyDescent="0.3">
      <c r="A37" s="20"/>
      <c r="B37" s="21" t="s">
        <v>55</v>
      </c>
      <c r="C37" s="77" t="s">
        <v>56</v>
      </c>
      <c r="D37" s="77" t="s">
        <v>57</v>
      </c>
      <c r="E37" s="77" t="s">
        <v>58</v>
      </c>
      <c r="F37" s="77" t="s">
        <v>59</v>
      </c>
      <c r="G37" s="77" t="s">
        <v>60</v>
      </c>
      <c r="H37" s="77" t="s">
        <v>61</v>
      </c>
      <c r="I37" s="77" t="s">
        <v>62</v>
      </c>
      <c r="J37" s="77" t="s">
        <v>63</v>
      </c>
      <c r="K37" s="77" t="s">
        <v>14</v>
      </c>
      <c r="L37" s="20"/>
      <c r="M37" s="82" t="s">
        <v>55</v>
      </c>
      <c r="N37" s="83" t="s">
        <v>56</v>
      </c>
      <c r="O37" s="83" t="s">
        <v>57</v>
      </c>
      <c r="P37" s="83" t="s">
        <v>58</v>
      </c>
      <c r="Q37" s="83" t="s">
        <v>59</v>
      </c>
      <c r="R37" s="83" t="s">
        <v>60</v>
      </c>
      <c r="S37" s="83" t="s">
        <v>61</v>
      </c>
      <c r="T37" s="83" t="s">
        <v>62</v>
      </c>
      <c r="U37" s="83" t="s">
        <v>63</v>
      </c>
      <c r="V37" s="83" t="s">
        <v>14</v>
      </c>
    </row>
    <row r="38" spans="1:22" x14ac:dyDescent="0.3">
      <c r="A38" s="20"/>
      <c r="B38" s="77" t="s">
        <v>56</v>
      </c>
      <c r="C38" s="123">
        <f ca="1">C27+N38</f>
        <v>0.98499917803715276</v>
      </c>
      <c r="D38" s="124">
        <f t="shared" ref="D38:K46" ca="1" si="2">D27+O38</f>
        <v>1.5000821962847279E-2</v>
      </c>
      <c r="E38" s="124">
        <f t="shared" ca="1" si="2"/>
        <v>0</v>
      </c>
      <c r="F38" s="124">
        <f t="shared" ca="1" si="2"/>
        <v>0</v>
      </c>
      <c r="G38" s="124">
        <f t="shared" ca="1" si="2"/>
        <v>0</v>
      </c>
      <c r="H38" s="124">
        <f t="shared" ca="1" si="2"/>
        <v>0</v>
      </c>
      <c r="I38" s="124">
        <f t="shared" ca="1" si="2"/>
        <v>0</v>
      </c>
      <c r="J38" s="124">
        <f t="shared" ca="1" si="2"/>
        <v>0</v>
      </c>
      <c r="K38" s="125">
        <f t="shared" ca="1" si="2"/>
        <v>0</v>
      </c>
      <c r="L38" s="35"/>
      <c r="M38" s="83" t="s">
        <v>56</v>
      </c>
      <c r="N38" s="2">
        <f ca="1">C15</f>
        <v>-1.5000821962847279E-2</v>
      </c>
      <c r="O38" s="2">
        <f t="shared" ref="O38:V46" ca="1" si="3">D15</f>
        <v>1.5000821962847279E-2</v>
      </c>
      <c r="P38" s="2">
        <f t="shared" ca="1" si="3"/>
        <v>0</v>
      </c>
      <c r="Q38" s="2">
        <f t="shared" ca="1" si="3"/>
        <v>0</v>
      </c>
      <c r="R38" s="2">
        <f t="shared" ca="1" si="3"/>
        <v>0</v>
      </c>
      <c r="S38" s="2">
        <f t="shared" ca="1" si="3"/>
        <v>0</v>
      </c>
      <c r="T38" s="2">
        <f t="shared" ca="1" si="3"/>
        <v>0</v>
      </c>
      <c r="U38" s="2">
        <f t="shared" ca="1" si="3"/>
        <v>0</v>
      </c>
      <c r="V38" s="2">
        <f t="shared" ca="1" si="3"/>
        <v>0</v>
      </c>
    </row>
    <row r="39" spans="1:22" x14ac:dyDescent="0.3">
      <c r="A39" s="20"/>
      <c r="B39" s="77" t="s">
        <v>57</v>
      </c>
      <c r="C39" s="126">
        <f t="shared" ref="C39:C46" ca="1" si="4">C28+N39</f>
        <v>1.9212043056030737E-2</v>
      </c>
      <c r="D39" s="127">
        <f t="shared" ca="1" si="2"/>
        <v>0.94236387083190776</v>
      </c>
      <c r="E39" s="127">
        <f t="shared" ca="1" si="2"/>
        <v>9.6060215280153686E-3</v>
      </c>
      <c r="F39" s="127">
        <f t="shared" ca="1" si="2"/>
        <v>2.8818064584046107E-2</v>
      </c>
      <c r="G39" s="127">
        <f t="shared" ca="1" si="2"/>
        <v>0</v>
      </c>
      <c r="H39" s="127">
        <f t="shared" ca="1" si="2"/>
        <v>0</v>
      </c>
      <c r="I39" s="127">
        <f t="shared" ca="1" si="2"/>
        <v>0</v>
      </c>
      <c r="J39" s="127">
        <f t="shared" ca="1" si="2"/>
        <v>0</v>
      </c>
      <c r="K39" s="128">
        <f t="shared" ca="1" si="2"/>
        <v>0</v>
      </c>
      <c r="L39" s="20"/>
      <c r="M39" s="83" t="s">
        <v>57</v>
      </c>
      <c r="N39" s="2">
        <f t="shared" ref="N39:N46" ca="1" si="5">C16</f>
        <v>1.9212043056030737E-2</v>
      </c>
      <c r="O39" s="2">
        <f t="shared" ca="1" si="3"/>
        <v>-5.7636129168092215E-2</v>
      </c>
      <c r="P39" s="2">
        <f t="shared" ca="1" si="3"/>
        <v>9.6060215280153686E-3</v>
      </c>
      <c r="Q39" s="2">
        <f t="shared" ca="1" si="3"/>
        <v>2.8818064584046107E-2</v>
      </c>
      <c r="R39" s="2">
        <f t="shared" ca="1" si="3"/>
        <v>0</v>
      </c>
      <c r="S39" s="2">
        <f t="shared" ca="1" si="3"/>
        <v>0</v>
      </c>
      <c r="T39" s="2">
        <f t="shared" ca="1" si="3"/>
        <v>0</v>
      </c>
      <c r="U39" s="2">
        <f t="shared" ca="1" si="3"/>
        <v>0</v>
      </c>
      <c r="V39" s="2">
        <f t="shared" ca="1" si="3"/>
        <v>0</v>
      </c>
    </row>
    <row r="40" spans="1:22" x14ac:dyDescent="0.3">
      <c r="A40" s="20"/>
      <c r="B40" s="77" t="s">
        <v>58</v>
      </c>
      <c r="C40" s="126">
        <f t="shared" ca="1" si="4"/>
        <v>5.4715607332533833E-2</v>
      </c>
      <c r="D40" s="127">
        <f t="shared" ca="1" si="2"/>
        <v>7.8165153332191185E-3</v>
      </c>
      <c r="E40" s="127">
        <f t="shared" ca="1" si="2"/>
        <v>0.86711923933527502</v>
      </c>
      <c r="F40" s="127">
        <f t="shared" ca="1" si="2"/>
        <v>2.3449545999657359E-2</v>
      </c>
      <c r="G40" s="127">
        <f t="shared" ca="1" si="2"/>
        <v>3.9082576666095596E-2</v>
      </c>
      <c r="H40" s="127">
        <f t="shared" ca="1" si="2"/>
        <v>7.8165153332191185E-3</v>
      </c>
      <c r="I40" s="127">
        <f t="shared" ca="1" si="2"/>
        <v>0</v>
      </c>
      <c r="J40" s="127">
        <f t="shared" ca="1" si="2"/>
        <v>0</v>
      </c>
      <c r="K40" s="128">
        <f t="shared" ca="1" si="2"/>
        <v>0</v>
      </c>
      <c r="L40" s="20"/>
      <c r="M40" s="83" t="s">
        <v>58</v>
      </c>
      <c r="N40" s="2">
        <f t="shared" ca="1" si="5"/>
        <v>5.4715607332533833E-2</v>
      </c>
      <c r="O40" s="2">
        <f t="shared" ca="1" si="3"/>
        <v>7.8165153332191185E-3</v>
      </c>
      <c r="P40" s="2">
        <f t="shared" ca="1" si="3"/>
        <v>-0.13288076066472501</v>
      </c>
      <c r="Q40" s="2">
        <f t="shared" ca="1" si="3"/>
        <v>2.3449545999657359E-2</v>
      </c>
      <c r="R40" s="2">
        <f t="shared" ca="1" si="3"/>
        <v>3.9082576666095596E-2</v>
      </c>
      <c r="S40" s="2">
        <f t="shared" ca="1" si="3"/>
        <v>7.8165153332191185E-3</v>
      </c>
      <c r="T40" s="2">
        <f t="shared" ca="1" si="3"/>
        <v>0</v>
      </c>
      <c r="U40" s="2">
        <f t="shared" ca="1" si="3"/>
        <v>0</v>
      </c>
      <c r="V40" s="2">
        <f t="shared" ca="1" si="3"/>
        <v>0</v>
      </c>
    </row>
    <row r="41" spans="1:22" x14ac:dyDescent="0.3">
      <c r="A41" s="20"/>
      <c r="B41" s="77" t="s">
        <v>59</v>
      </c>
      <c r="C41" s="126">
        <f t="shared" ca="1" si="4"/>
        <v>0</v>
      </c>
      <c r="D41" s="127">
        <f t="shared" ca="1" si="2"/>
        <v>5.2724984007098789E-2</v>
      </c>
      <c r="E41" s="127">
        <f t="shared" ca="1" si="2"/>
        <v>9.0385686869312212E-2</v>
      </c>
      <c r="F41" s="127">
        <f t="shared" ca="1" si="2"/>
        <v>0.73637507996450613</v>
      </c>
      <c r="G41" s="127">
        <f t="shared" ca="1" si="2"/>
        <v>3.7660702862213423E-2</v>
      </c>
      <c r="H41" s="127">
        <f t="shared" ca="1" si="2"/>
        <v>3.7660702862213423E-2</v>
      </c>
      <c r="I41" s="127">
        <f t="shared" ca="1" si="2"/>
        <v>7.5321405724426841E-3</v>
      </c>
      <c r="J41" s="127">
        <f t="shared" ca="1" si="2"/>
        <v>2.2596421717328053E-2</v>
      </c>
      <c r="K41" s="132">
        <f t="shared" ca="1" si="2"/>
        <v>1.5064281144885368E-2</v>
      </c>
      <c r="L41" s="20"/>
      <c r="M41" s="83" t="s">
        <v>59</v>
      </c>
      <c r="N41" s="2">
        <f t="shared" ca="1" si="5"/>
        <v>0</v>
      </c>
      <c r="O41" s="2">
        <f t="shared" ca="1" si="3"/>
        <v>5.2724984007098789E-2</v>
      </c>
      <c r="P41" s="2">
        <f t="shared" ca="1" si="3"/>
        <v>9.0385686869312212E-2</v>
      </c>
      <c r="Q41" s="2">
        <f t="shared" ca="1" si="3"/>
        <v>-0.26362492003549393</v>
      </c>
      <c r="R41" s="2">
        <f t="shared" ca="1" si="3"/>
        <v>3.7660702862213423E-2</v>
      </c>
      <c r="S41" s="2">
        <f t="shared" ca="1" si="3"/>
        <v>3.7660702862213423E-2</v>
      </c>
      <c r="T41" s="2">
        <f t="shared" ca="1" si="3"/>
        <v>7.5321405724426841E-3</v>
      </c>
      <c r="U41" s="2">
        <f t="shared" ca="1" si="3"/>
        <v>2.2596421717328053E-2</v>
      </c>
      <c r="V41" s="2">
        <f t="shared" ca="1" si="3"/>
        <v>1.5064281144885368E-2</v>
      </c>
    </row>
    <row r="42" spans="1:22" x14ac:dyDescent="0.3">
      <c r="A42" s="20"/>
      <c r="B42" s="77" t="s">
        <v>60</v>
      </c>
      <c r="C42" s="126">
        <f t="shared" ca="1" si="4"/>
        <v>0</v>
      </c>
      <c r="D42" s="127">
        <f t="shared" ca="1" si="2"/>
        <v>0</v>
      </c>
      <c r="E42" s="127">
        <f t="shared" ca="1" si="2"/>
        <v>1.3428991905813098E-2</v>
      </c>
      <c r="F42" s="127">
        <f t="shared" ca="1" si="2"/>
        <v>0.10743193524650478</v>
      </c>
      <c r="G42" s="127">
        <f t="shared" ca="1" si="2"/>
        <v>0.67770419426048567</v>
      </c>
      <c r="H42" s="127">
        <f t="shared" ca="1" si="2"/>
        <v>6.714495952906549E-2</v>
      </c>
      <c r="I42" s="127">
        <f t="shared" ca="1" si="2"/>
        <v>5.3715967623252391E-2</v>
      </c>
      <c r="J42" s="127">
        <f t="shared" ca="1" si="2"/>
        <v>5.3715967623252391E-2</v>
      </c>
      <c r="K42" s="128">
        <f t="shared" ca="1" si="2"/>
        <v>2.6857983811626195E-2</v>
      </c>
      <c r="L42" s="20"/>
      <c r="M42" s="83" t="s">
        <v>60</v>
      </c>
      <c r="N42" s="2">
        <f t="shared" ca="1" si="5"/>
        <v>0</v>
      </c>
      <c r="O42" s="2">
        <f t="shared" ca="1" si="3"/>
        <v>0</v>
      </c>
      <c r="P42" s="2">
        <f t="shared" ca="1" si="3"/>
        <v>1.3428991905813098E-2</v>
      </c>
      <c r="Q42" s="2">
        <f t="shared" ca="1" si="3"/>
        <v>0.10743193524650478</v>
      </c>
      <c r="R42" s="2">
        <f t="shared" ca="1" si="3"/>
        <v>-0.32229580573951433</v>
      </c>
      <c r="S42" s="2">
        <f t="shared" ca="1" si="3"/>
        <v>6.714495952906549E-2</v>
      </c>
      <c r="T42" s="2">
        <f t="shared" ca="1" si="3"/>
        <v>5.3715967623252391E-2</v>
      </c>
      <c r="U42" s="2">
        <f t="shared" ca="1" si="3"/>
        <v>5.3715967623252391E-2</v>
      </c>
      <c r="V42" s="2">
        <f t="shared" ca="1" si="3"/>
        <v>2.6857983811626195E-2</v>
      </c>
    </row>
    <row r="43" spans="1:22" x14ac:dyDescent="0.3">
      <c r="A43" s="20"/>
      <c r="B43" s="77" t="s">
        <v>61</v>
      </c>
      <c r="C43" s="126">
        <f t="shared" ca="1" si="4"/>
        <v>0</v>
      </c>
      <c r="D43" s="127">
        <f t="shared" ca="1" si="2"/>
        <v>0</v>
      </c>
      <c r="E43" s="127">
        <f t="shared" ca="1" si="2"/>
        <v>0</v>
      </c>
      <c r="F43" s="127">
        <f t="shared" ca="1" si="2"/>
        <v>3.3058599764514085E-2</v>
      </c>
      <c r="G43" s="127">
        <f t="shared" ca="1" si="2"/>
        <v>0.16529299882257042</v>
      </c>
      <c r="H43" s="127">
        <f t="shared" ca="1" si="2"/>
        <v>0.52065030341454577</v>
      </c>
      <c r="I43" s="127">
        <f t="shared" ca="1" si="2"/>
        <v>0.16529299882257042</v>
      </c>
      <c r="J43" s="127">
        <f t="shared" ca="1" si="2"/>
        <v>9.9175799293542255E-2</v>
      </c>
      <c r="K43" s="128">
        <f t="shared" ca="1" si="2"/>
        <v>1.6529299882257042E-2</v>
      </c>
      <c r="L43" s="20"/>
      <c r="M43" s="83" t="s">
        <v>61</v>
      </c>
      <c r="N43" s="2">
        <f t="shared" ca="1" si="5"/>
        <v>0</v>
      </c>
      <c r="O43" s="2">
        <f t="shared" ca="1" si="3"/>
        <v>0</v>
      </c>
      <c r="P43" s="2">
        <f t="shared" ca="1" si="3"/>
        <v>0</v>
      </c>
      <c r="Q43" s="2">
        <f t="shared" ca="1" si="3"/>
        <v>3.3058599764514085E-2</v>
      </c>
      <c r="R43" s="2">
        <f t="shared" ca="1" si="3"/>
        <v>0.16529299882257042</v>
      </c>
      <c r="S43" s="2">
        <f t="shared" ca="1" si="3"/>
        <v>-0.47934969658545423</v>
      </c>
      <c r="T43" s="2">
        <f t="shared" ca="1" si="3"/>
        <v>0.16529299882257042</v>
      </c>
      <c r="U43" s="2">
        <f t="shared" ca="1" si="3"/>
        <v>9.9175799293542255E-2</v>
      </c>
      <c r="V43" s="2">
        <f t="shared" ca="1" si="3"/>
        <v>1.6529299882257042E-2</v>
      </c>
    </row>
    <row r="44" spans="1:22" x14ac:dyDescent="0.3">
      <c r="A44" s="20"/>
      <c r="B44" s="77" t="s">
        <v>62</v>
      </c>
      <c r="C44" s="126">
        <f t="shared" ca="1" si="4"/>
        <v>0</v>
      </c>
      <c r="D44" s="127">
        <f t="shared" ca="1" si="2"/>
        <v>0</v>
      </c>
      <c r="E44" s="127">
        <f t="shared" ca="1" si="2"/>
        <v>0</v>
      </c>
      <c r="F44" s="127">
        <f t="shared" ca="1" si="2"/>
        <v>0</v>
      </c>
      <c r="G44" s="127">
        <f t="shared" ca="1" si="2"/>
        <v>3.9862392835690492E-2</v>
      </c>
      <c r="H44" s="127">
        <f t="shared" ca="1" si="2"/>
        <v>3.9862392835690492E-2</v>
      </c>
      <c r="I44" s="127">
        <f t="shared" ca="1" si="2"/>
        <v>0.56151367880740455</v>
      </c>
      <c r="J44" s="127">
        <f t="shared" ca="1" si="2"/>
        <v>0.25910555343198821</v>
      </c>
      <c r="K44" s="132">
        <f t="shared" ca="1" si="2"/>
        <v>9.9655982089226242E-2</v>
      </c>
      <c r="L44" s="20"/>
      <c r="M44" s="83" t="s">
        <v>62</v>
      </c>
      <c r="N44" s="2">
        <f t="shared" ca="1" si="5"/>
        <v>0</v>
      </c>
      <c r="O44" s="2">
        <f t="shared" ca="1" si="3"/>
        <v>0</v>
      </c>
      <c r="P44" s="2">
        <f t="shared" ca="1" si="3"/>
        <v>0</v>
      </c>
      <c r="Q44" s="2">
        <f t="shared" ca="1" si="3"/>
        <v>0</v>
      </c>
      <c r="R44" s="2">
        <f t="shared" ca="1" si="3"/>
        <v>3.9862392835690492E-2</v>
      </c>
      <c r="S44" s="2">
        <f t="shared" ca="1" si="3"/>
        <v>3.9862392835690492E-2</v>
      </c>
      <c r="T44" s="2">
        <f t="shared" ca="1" si="3"/>
        <v>-0.43848632119259545</v>
      </c>
      <c r="U44" s="2">
        <f t="shared" ca="1" si="3"/>
        <v>0.25910555343198821</v>
      </c>
      <c r="V44" s="2">
        <f t="shared" ca="1" si="3"/>
        <v>9.9655982089226242E-2</v>
      </c>
    </row>
    <row r="45" spans="1:22" x14ac:dyDescent="0.3">
      <c r="A45" s="20"/>
      <c r="B45" s="77" t="s">
        <v>63</v>
      </c>
      <c r="C45" s="126">
        <f t="shared" ca="1" si="4"/>
        <v>0</v>
      </c>
      <c r="D45" s="127">
        <f t="shared" ca="1" si="2"/>
        <v>0</v>
      </c>
      <c r="E45" s="127">
        <f t="shared" ca="1" si="2"/>
        <v>0</v>
      </c>
      <c r="F45" s="127">
        <f t="shared" ca="1" si="2"/>
        <v>0</v>
      </c>
      <c r="G45" s="127">
        <f t="shared" ca="1" si="2"/>
        <v>0</v>
      </c>
      <c r="H45" s="127">
        <f t="shared" ca="1" si="2"/>
        <v>5.9262867348595552E-2</v>
      </c>
      <c r="I45" s="127">
        <f t="shared" ca="1" si="2"/>
        <v>0</v>
      </c>
      <c r="J45" s="127">
        <f t="shared" ca="1" si="2"/>
        <v>0.71850138009417108</v>
      </c>
      <c r="K45" s="132">
        <f t="shared" ca="1" si="2"/>
        <v>0.2222357525572333</v>
      </c>
      <c r="L45" s="20"/>
      <c r="M45" s="83" t="s">
        <v>63</v>
      </c>
      <c r="N45" s="2">
        <f t="shared" ca="1" si="5"/>
        <v>0</v>
      </c>
      <c r="O45" s="2">
        <f t="shared" ca="1" si="3"/>
        <v>0</v>
      </c>
      <c r="P45" s="2">
        <f t="shared" ca="1" si="3"/>
        <v>0</v>
      </c>
      <c r="Q45" s="2">
        <f t="shared" ca="1" si="3"/>
        <v>0</v>
      </c>
      <c r="R45" s="2">
        <f t="shared" ca="1" si="3"/>
        <v>0</v>
      </c>
      <c r="S45" s="2">
        <f t="shared" ca="1" si="3"/>
        <v>5.9262867348595552E-2</v>
      </c>
      <c r="T45" s="2">
        <f t="shared" ca="1" si="3"/>
        <v>0</v>
      </c>
      <c r="U45" s="2">
        <f t="shared" ca="1" si="3"/>
        <v>-0.28149861990582886</v>
      </c>
      <c r="V45" s="2">
        <f t="shared" ca="1" si="3"/>
        <v>0.2222357525572333</v>
      </c>
    </row>
    <row r="46" spans="1:22" x14ac:dyDescent="0.3">
      <c r="A46" s="20"/>
      <c r="B46" s="77" t="s">
        <v>14</v>
      </c>
      <c r="C46" s="129">
        <f t="shared" si="4"/>
        <v>0</v>
      </c>
      <c r="D46" s="130">
        <f t="shared" si="2"/>
        <v>0</v>
      </c>
      <c r="E46" s="130">
        <f t="shared" si="2"/>
        <v>0</v>
      </c>
      <c r="F46" s="130">
        <f t="shared" si="2"/>
        <v>0</v>
      </c>
      <c r="G46" s="130">
        <f t="shared" si="2"/>
        <v>0</v>
      </c>
      <c r="H46" s="130">
        <f t="shared" si="2"/>
        <v>0</v>
      </c>
      <c r="I46" s="130">
        <f t="shared" si="2"/>
        <v>0</v>
      </c>
      <c r="J46" s="130">
        <f t="shared" si="2"/>
        <v>0</v>
      </c>
      <c r="K46" s="131">
        <f t="shared" si="2"/>
        <v>1</v>
      </c>
      <c r="L46" s="20"/>
      <c r="M46" s="83" t="s">
        <v>14</v>
      </c>
      <c r="N46" s="2">
        <f t="shared" si="5"/>
        <v>0</v>
      </c>
      <c r="O46" s="2">
        <f t="shared" si="3"/>
        <v>0</v>
      </c>
      <c r="P46" s="2">
        <f t="shared" si="3"/>
        <v>0</v>
      </c>
      <c r="Q46" s="2">
        <f t="shared" si="3"/>
        <v>0</v>
      </c>
      <c r="R46" s="2">
        <f t="shared" si="3"/>
        <v>0</v>
      </c>
      <c r="S46" s="2">
        <f t="shared" si="3"/>
        <v>0</v>
      </c>
      <c r="T46" s="2">
        <f t="shared" si="3"/>
        <v>0</v>
      </c>
      <c r="U46" s="2">
        <f t="shared" si="3"/>
        <v>0</v>
      </c>
      <c r="V46" s="2">
        <f t="shared" si="3"/>
        <v>0</v>
      </c>
    </row>
    <row r="47" spans="1:22" x14ac:dyDescent="0.3">
      <c r="A47" s="20"/>
      <c r="B47" s="20"/>
      <c r="C47" s="20"/>
      <c r="D47" s="20"/>
      <c r="E47" s="20"/>
      <c r="F47" s="20"/>
      <c r="G47" s="20"/>
      <c r="H47" s="20"/>
      <c r="I47" s="20"/>
      <c r="J47" s="20"/>
      <c r="K47" s="20"/>
      <c r="L47" s="20"/>
      <c r="M47" s="20"/>
      <c r="N47" s="20"/>
      <c r="O47" s="20"/>
      <c r="P47" s="20"/>
      <c r="Q47" s="20"/>
      <c r="R47" s="20"/>
      <c r="S47" s="20"/>
      <c r="T47" s="20"/>
      <c r="U47" s="20"/>
      <c r="V47" s="20"/>
    </row>
    <row r="48" spans="1:22" ht="49.95" customHeight="1" x14ac:dyDescent="0.3">
      <c r="A48" s="20"/>
      <c r="B48" s="15"/>
      <c r="C48" s="159" t="s">
        <v>65</v>
      </c>
      <c r="D48" s="159"/>
      <c r="E48" s="159"/>
      <c r="F48" s="159"/>
      <c r="G48" s="159"/>
      <c r="H48" s="159"/>
      <c r="I48" s="159"/>
      <c r="J48" s="159"/>
      <c r="K48" s="159"/>
      <c r="L48" s="20"/>
      <c r="M48" s="166" t="s">
        <v>99</v>
      </c>
      <c r="N48" s="167"/>
      <c r="O48" s="167"/>
      <c r="P48" s="167"/>
      <c r="Q48" s="167"/>
      <c r="R48" s="167"/>
      <c r="S48" s="167"/>
      <c r="T48" s="167"/>
      <c r="U48" s="167"/>
      <c r="V48" s="168"/>
    </row>
    <row r="49" spans="2:22" x14ac:dyDescent="0.3">
      <c r="B49" s="21"/>
      <c r="C49" s="77" t="s">
        <v>3</v>
      </c>
      <c r="D49" s="77" t="s">
        <v>4</v>
      </c>
      <c r="E49" s="77" t="s">
        <v>5</v>
      </c>
      <c r="F49" s="77" t="s">
        <v>6</v>
      </c>
      <c r="G49" s="77" t="s">
        <v>7</v>
      </c>
      <c r="H49" s="77" t="s">
        <v>8</v>
      </c>
      <c r="I49" s="77" t="s">
        <v>9</v>
      </c>
      <c r="J49" s="77" t="s">
        <v>10</v>
      </c>
      <c r="K49" s="77" t="s">
        <v>14</v>
      </c>
      <c r="M49" s="169"/>
      <c r="N49" s="170"/>
      <c r="O49" s="170"/>
      <c r="P49" s="170"/>
      <c r="Q49" s="170"/>
      <c r="R49" s="170"/>
      <c r="S49" s="170"/>
      <c r="T49" s="170"/>
      <c r="U49" s="170"/>
      <c r="V49" s="171"/>
    </row>
    <row r="50" spans="2:22" x14ac:dyDescent="0.3">
      <c r="B50" s="77" t="s">
        <v>3</v>
      </c>
      <c r="C50" s="123">
        <v>1</v>
      </c>
      <c r="D50" s="124">
        <v>0</v>
      </c>
      <c r="E50" s="124">
        <v>0</v>
      </c>
      <c r="F50" s="124">
        <v>0</v>
      </c>
      <c r="G50" s="124">
        <v>0</v>
      </c>
      <c r="H50" s="124">
        <v>0</v>
      </c>
      <c r="I50" s="124">
        <v>0</v>
      </c>
      <c r="J50" s="124">
        <v>0</v>
      </c>
      <c r="K50" s="125">
        <v>0</v>
      </c>
      <c r="M50" s="169"/>
      <c r="N50" s="170"/>
      <c r="O50" s="170"/>
      <c r="P50" s="170"/>
      <c r="Q50" s="170"/>
      <c r="R50" s="170"/>
      <c r="S50" s="170"/>
      <c r="T50" s="170"/>
      <c r="U50" s="170"/>
      <c r="V50" s="171"/>
    </row>
    <row r="51" spans="2:22" x14ac:dyDescent="0.3">
      <c r="B51" s="77" t="s">
        <v>4</v>
      </c>
      <c r="C51" s="126">
        <v>1.9607843137254902E-2</v>
      </c>
      <c r="D51" s="127">
        <v>0.94117647058823528</v>
      </c>
      <c r="E51" s="127">
        <v>0</v>
      </c>
      <c r="F51" s="127">
        <v>2.9411764705882353E-2</v>
      </c>
      <c r="G51" s="127">
        <v>9.8039215686274508E-3</v>
      </c>
      <c r="H51" s="127">
        <v>0</v>
      </c>
      <c r="I51" s="127">
        <v>0</v>
      </c>
      <c r="J51" s="127">
        <v>0</v>
      </c>
      <c r="K51" s="128">
        <v>0</v>
      </c>
      <c r="M51" s="169"/>
      <c r="N51" s="170"/>
      <c r="O51" s="170"/>
      <c r="P51" s="170"/>
      <c r="Q51" s="170"/>
      <c r="R51" s="170"/>
      <c r="S51" s="170"/>
      <c r="T51" s="170"/>
      <c r="U51" s="170"/>
      <c r="V51" s="171"/>
    </row>
    <row r="52" spans="2:22" x14ac:dyDescent="0.3">
      <c r="B52" s="77" t="s">
        <v>5</v>
      </c>
      <c r="C52" s="126">
        <v>4.7619047619047616E-2</v>
      </c>
      <c r="D52" s="127">
        <v>1.5873015873015872E-2</v>
      </c>
      <c r="E52" s="127">
        <v>0.88888888888888884</v>
      </c>
      <c r="F52" s="127">
        <v>1.5873015873015872E-2</v>
      </c>
      <c r="G52" s="127">
        <v>3.1746031746031744E-2</v>
      </c>
      <c r="H52" s="127">
        <v>0</v>
      </c>
      <c r="I52" s="127">
        <v>0</v>
      </c>
      <c r="J52" s="127">
        <v>0</v>
      </c>
      <c r="K52" s="128">
        <v>0</v>
      </c>
      <c r="M52" s="169"/>
      <c r="N52" s="170"/>
      <c r="O52" s="170"/>
      <c r="P52" s="170"/>
      <c r="Q52" s="170"/>
      <c r="R52" s="170"/>
      <c r="S52" s="170"/>
      <c r="T52" s="170"/>
      <c r="U52" s="170"/>
      <c r="V52" s="171"/>
    </row>
    <row r="53" spans="2:22" x14ac:dyDescent="0.3">
      <c r="B53" s="77" t="s">
        <v>6</v>
      </c>
      <c r="C53" s="126">
        <v>0</v>
      </c>
      <c r="D53" s="127">
        <v>4.3478260869565216E-2</v>
      </c>
      <c r="E53" s="127">
        <v>7.9710144927536225E-2</v>
      </c>
      <c r="F53" s="127">
        <v>0.76811594202898548</v>
      </c>
      <c r="G53" s="127">
        <v>2.8985507246376812E-2</v>
      </c>
      <c r="H53" s="127">
        <v>2.8985507246376812E-2</v>
      </c>
      <c r="I53" s="127">
        <v>7.246376811594203E-3</v>
      </c>
      <c r="J53" s="127">
        <v>2.1739130434782608E-2</v>
      </c>
      <c r="K53" s="132">
        <v>2.1739130434782608E-2</v>
      </c>
      <c r="M53" s="169"/>
      <c r="N53" s="170"/>
      <c r="O53" s="170"/>
      <c r="P53" s="170"/>
      <c r="Q53" s="170"/>
      <c r="R53" s="170"/>
      <c r="S53" s="170"/>
      <c r="T53" s="170"/>
      <c r="U53" s="170"/>
      <c r="V53" s="171"/>
    </row>
    <row r="54" spans="2:22" x14ac:dyDescent="0.3">
      <c r="B54" s="77" t="s">
        <v>7</v>
      </c>
      <c r="C54" s="126">
        <v>0</v>
      </c>
      <c r="D54" s="127">
        <v>0</v>
      </c>
      <c r="E54" s="127">
        <v>0</v>
      </c>
      <c r="F54" s="127">
        <v>0.12</v>
      </c>
      <c r="G54" s="127">
        <v>0.70666666666666667</v>
      </c>
      <c r="H54" s="127">
        <v>5.3333333333333337E-2</v>
      </c>
      <c r="I54" s="127">
        <v>2.6666666666666668E-2</v>
      </c>
      <c r="J54" s="127">
        <v>6.6666666666666666E-2</v>
      </c>
      <c r="K54" s="128">
        <v>2.6666666666666668E-2</v>
      </c>
      <c r="M54" s="169"/>
      <c r="N54" s="170"/>
      <c r="O54" s="170"/>
      <c r="P54" s="170"/>
      <c r="Q54" s="170"/>
      <c r="R54" s="170"/>
      <c r="S54" s="170"/>
      <c r="T54" s="170"/>
      <c r="U54" s="170"/>
      <c r="V54" s="171"/>
    </row>
    <row r="55" spans="2:22" x14ac:dyDescent="0.3">
      <c r="B55" s="77" t="s">
        <v>8</v>
      </c>
      <c r="C55" s="126">
        <v>0</v>
      </c>
      <c r="D55" s="127">
        <v>0</v>
      </c>
      <c r="E55" s="127">
        <v>0</v>
      </c>
      <c r="F55" s="127">
        <v>0</v>
      </c>
      <c r="G55" s="127">
        <v>0.1044776119402985</v>
      </c>
      <c r="H55" s="127">
        <v>0.64179104477611937</v>
      </c>
      <c r="I55" s="127">
        <v>0.14925373134328357</v>
      </c>
      <c r="J55" s="127">
        <v>8.9552238805970144E-2</v>
      </c>
      <c r="K55" s="128">
        <v>1.4925373134328358E-2</v>
      </c>
      <c r="M55" s="169"/>
      <c r="N55" s="170"/>
      <c r="O55" s="170"/>
      <c r="P55" s="170"/>
      <c r="Q55" s="170"/>
      <c r="R55" s="170"/>
      <c r="S55" s="170"/>
      <c r="T55" s="170"/>
      <c r="U55" s="170"/>
      <c r="V55" s="171"/>
    </row>
    <row r="56" spans="2:22" x14ac:dyDescent="0.3">
      <c r="B56" s="77" t="s">
        <v>9</v>
      </c>
      <c r="C56" s="126">
        <v>0</v>
      </c>
      <c r="D56" s="127">
        <v>0</v>
      </c>
      <c r="E56" s="127">
        <v>0</v>
      </c>
      <c r="F56" s="127">
        <v>0</v>
      </c>
      <c r="G56" s="127">
        <v>3.7735849056603772E-2</v>
      </c>
      <c r="H56" s="127">
        <v>3.7735849056603772E-2</v>
      </c>
      <c r="I56" s="127">
        <v>0.62264150943396224</v>
      </c>
      <c r="J56" s="127">
        <v>0.15094339622641509</v>
      </c>
      <c r="K56" s="132">
        <v>0.15094339622641509</v>
      </c>
      <c r="M56" s="169"/>
      <c r="N56" s="170"/>
      <c r="O56" s="170"/>
      <c r="P56" s="170"/>
      <c r="Q56" s="170"/>
      <c r="R56" s="170"/>
      <c r="S56" s="170"/>
      <c r="T56" s="170"/>
      <c r="U56" s="170"/>
      <c r="V56" s="171"/>
    </row>
    <row r="57" spans="2:22" x14ac:dyDescent="0.3">
      <c r="B57" s="77" t="s">
        <v>10</v>
      </c>
      <c r="C57" s="126">
        <v>0</v>
      </c>
      <c r="D57" s="127">
        <v>0</v>
      </c>
      <c r="E57" s="127">
        <v>0</v>
      </c>
      <c r="F57" s="127">
        <v>0</v>
      </c>
      <c r="G57" s="127">
        <v>0</v>
      </c>
      <c r="H57" s="127">
        <v>6.4516129032258063E-2</v>
      </c>
      <c r="I57" s="127">
        <v>0</v>
      </c>
      <c r="J57" s="127">
        <v>0.74193548387096775</v>
      </c>
      <c r="K57" s="132">
        <v>0.19354838709677419</v>
      </c>
      <c r="M57" s="169"/>
      <c r="N57" s="170"/>
      <c r="O57" s="170"/>
      <c r="P57" s="170"/>
      <c r="Q57" s="170"/>
      <c r="R57" s="170"/>
      <c r="S57" s="170"/>
      <c r="T57" s="170"/>
      <c r="U57" s="170"/>
      <c r="V57" s="171"/>
    </row>
    <row r="58" spans="2:22" x14ac:dyDescent="0.3">
      <c r="B58" s="77" t="s">
        <v>14</v>
      </c>
      <c r="C58" s="129">
        <v>0</v>
      </c>
      <c r="D58" s="130">
        <v>0</v>
      </c>
      <c r="E58" s="130">
        <v>0</v>
      </c>
      <c r="F58" s="130">
        <v>0</v>
      </c>
      <c r="G58" s="130">
        <v>0</v>
      </c>
      <c r="H58" s="130">
        <v>0</v>
      </c>
      <c r="I58" s="130">
        <v>0</v>
      </c>
      <c r="J58" s="130">
        <v>0</v>
      </c>
      <c r="K58" s="131">
        <v>1</v>
      </c>
      <c r="M58" s="172"/>
      <c r="N58" s="173"/>
      <c r="O58" s="173"/>
      <c r="P58" s="173"/>
      <c r="Q58" s="173"/>
      <c r="R58" s="173"/>
      <c r="S58" s="173"/>
      <c r="T58" s="173"/>
      <c r="U58" s="173"/>
      <c r="V58" s="174"/>
    </row>
  </sheetData>
  <mergeCells count="7">
    <mergeCell ref="C48:K48"/>
    <mergeCell ref="M48:V58"/>
    <mergeCell ref="B2:K2"/>
    <mergeCell ref="B13:K13"/>
    <mergeCell ref="B25:K25"/>
    <mergeCell ref="M36:V36"/>
    <mergeCell ref="C36:K36"/>
  </mergeCells>
  <conditionalFormatting sqref="C38:K46">
    <cfRule type="colorScale" priority="3">
      <colorScale>
        <cfvo type="min"/>
        <cfvo type="max"/>
        <color rgb="FFFCFCFF"/>
        <color rgb="FF63BE7B"/>
      </colorScale>
    </cfRule>
  </conditionalFormatting>
  <conditionalFormatting sqref="C50:K58">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9AB71-BBC7-FA40-982D-22EB077EF5E7}">
  <dimension ref="A1:V92"/>
  <sheetViews>
    <sheetView topLeftCell="B1" zoomScale="80" zoomScaleNormal="80" workbookViewId="0">
      <selection activeCell="B1" sqref="B1"/>
    </sheetView>
  </sheetViews>
  <sheetFormatPr defaultColWidth="11.5546875" defaultRowHeight="14.4" x14ac:dyDescent="0.3"/>
  <cols>
    <col min="2" max="2" width="20.33203125" customWidth="1"/>
    <col min="13" max="13" width="19.109375" customWidth="1"/>
  </cols>
  <sheetData>
    <row r="1" spans="1:22" x14ac:dyDescent="0.3">
      <c r="A1" s="20"/>
      <c r="B1" s="20"/>
      <c r="C1" s="20"/>
      <c r="D1" s="20"/>
      <c r="E1" s="20"/>
      <c r="F1" s="20"/>
      <c r="G1" s="20"/>
      <c r="H1" s="20"/>
      <c r="I1" s="20"/>
      <c r="J1" s="20"/>
      <c r="K1" s="20"/>
      <c r="L1" s="20"/>
      <c r="M1" s="20"/>
      <c r="N1" s="20"/>
      <c r="O1" s="20"/>
      <c r="P1" s="20"/>
      <c r="Q1" s="20"/>
      <c r="R1" s="20"/>
      <c r="S1" s="20"/>
      <c r="T1" s="20"/>
      <c r="U1" s="20"/>
      <c r="V1" s="20"/>
    </row>
    <row r="2" spans="1:22" x14ac:dyDescent="0.3">
      <c r="A2" s="20"/>
      <c r="B2" s="175" t="s">
        <v>87</v>
      </c>
      <c r="C2" s="175"/>
      <c r="D2" s="175"/>
      <c r="E2" s="175"/>
      <c r="F2" s="175"/>
      <c r="G2" s="175"/>
      <c r="H2" s="175"/>
      <c r="I2" s="175"/>
      <c r="J2" s="175"/>
      <c r="K2" s="175"/>
      <c r="L2" s="20"/>
      <c r="M2" s="20"/>
      <c r="N2" s="20"/>
      <c r="O2" s="20"/>
      <c r="P2" s="20"/>
      <c r="Q2" s="20"/>
      <c r="R2" s="20"/>
      <c r="S2" s="20"/>
      <c r="T2" s="20"/>
      <c r="U2" s="20"/>
      <c r="V2" s="20"/>
    </row>
    <row r="3" spans="1:22" x14ac:dyDescent="0.3">
      <c r="A3" s="20"/>
      <c r="B3" s="82" t="s">
        <v>55</v>
      </c>
      <c r="C3" s="83" t="s">
        <v>56</v>
      </c>
      <c r="D3" s="83" t="s">
        <v>57</v>
      </c>
      <c r="E3" s="83" t="s">
        <v>58</v>
      </c>
      <c r="F3" s="83" t="s">
        <v>59</v>
      </c>
      <c r="G3" s="83" t="s">
        <v>60</v>
      </c>
      <c r="H3" s="83" t="s">
        <v>61</v>
      </c>
      <c r="I3" s="83" t="s">
        <v>62</v>
      </c>
      <c r="J3" s="83" t="s">
        <v>63</v>
      </c>
      <c r="K3" s="83" t="s">
        <v>14</v>
      </c>
      <c r="L3" s="20"/>
      <c r="M3" s="20"/>
      <c r="N3" s="20"/>
      <c r="O3" s="20"/>
      <c r="P3" s="20"/>
      <c r="Q3" s="20"/>
      <c r="R3" s="20"/>
      <c r="S3" s="20"/>
      <c r="T3" s="20"/>
      <c r="U3" s="20"/>
      <c r="V3" s="20"/>
    </row>
    <row r="4" spans="1:22" x14ac:dyDescent="0.3">
      <c r="A4" s="20"/>
      <c r="B4" s="83" t="s">
        <v>56</v>
      </c>
      <c r="C4" s="2">
        <v>72.942465753424656</v>
      </c>
      <c r="D4" s="2">
        <v>2</v>
      </c>
      <c r="E4" s="2">
        <v>0</v>
      </c>
      <c r="F4" s="2">
        <v>0</v>
      </c>
      <c r="G4" s="2">
        <v>0</v>
      </c>
      <c r="H4" s="2">
        <v>0</v>
      </c>
      <c r="I4" s="2">
        <v>0</v>
      </c>
      <c r="J4" s="2">
        <v>0</v>
      </c>
      <c r="K4" s="2">
        <v>0</v>
      </c>
      <c r="L4" s="20"/>
      <c r="M4" s="20"/>
      <c r="N4" s="20"/>
      <c r="O4" s="20"/>
      <c r="P4" s="20"/>
      <c r="Q4" s="20"/>
      <c r="R4" s="20"/>
      <c r="S4" s="20"/>
      <c r="T4" s="20"/>
      <c r="U4" s="20"/>
      <c r="V4" s="20"/>
    </row>
    <row r="5" spans="1:22" x14ac:dyDescent="0.3">
      <c r="A5" s="20"/>
      <c r="B5" s="83" t="s">
        <v>57</v>
      </c>
      <c r="C5" s="2">
        <v>0</v>
      </c>
      <c r="D5" s="2">
        <v>113.95068493150686</v>
      </c>
      <c r="E5" s="2">
        <v>2</v>
      </c>
      <c r="F5" s="2">
        <v>0</v>
      </c>
      <c r="G5" s="2">
        <v>0</v>
      </c>
      <c r="H5" s="2">
        <v>0</v>
      </c>
      <c r="I5" s="2">
        <v>0</v>
      </c>
      <c r="J5" s="2">
        <v>0</v>
      </c>
      <c r="K5" s="2">
        <v>1</v>
      </c>
      <c r="L5" s="20"/>
      <c r="M5" s="20"/>
      <c r="N5" s="20"/>
      <c r="O5" s="20"/>
      <c r="P5" s="20"/>
      <c r="Q5" s="20"/>
      <c r="R5" s="20"/>
      <c r="S5" s="20"/>
      <c r="T5" s="20"/>
      <c r="U5" s="20"/>
      <c r="V5" s="20"/>
    </row>
    <row r="6" spans="1:22" x14ac:dyDescent="0.3">
      <c r="A6" s="20"/>
      <c r="B6" s="83" t="s">
        <v>58</v>
      </c>
      <c r="C6" s="2">
        <v>4</v>
      </c>
      <c r="D6" s="2">
        <v>7</v>
      </c>
      <c r="E6" s="2">
        <v>121.84383561643835</v>
      </c>
      <c r="F6" s="2">
        <v>6</v>
      </c>
      <c r="G6" s="2">
        <v>6</v>
      </c>
      <c r="H6" s="2">
        <v>2</v>
      </c>
      <c r="I6" s="2">
        <v>0</v>
      </c>
      <c r="J6" s="2">
        <v>0</v>
      </c>
      <c r="K6" s="2">
        <v>1</v>
      </c>
      <c r="L6" s="20"/>
      <c r="M6" s="20"/>
      <c r="N6" s="20"/>
      <c r="O6" s="20"/>
      <c r="P6" s="20"/>
      <c r="Q6" s="20"/>
      <c r="R6" s="20"/>
      <c r="S6" s="20"/>
      <c r="T6" s="20"/>
      <c r="U6" s="20"/>
      <c r="V6" s="20"/>
    </row>
    <row r="7" spans="1:22" x14ac:dyDescent="0.3">
      <c r="A7" s="20"/>
      <c r="B7" s="83" t="s">
        <v>59</v>
      </c>
      <c r="C7" s="2">
        <v>1</v>
      </c>
      <c r="D7" s="2">
        <v>2</v>
      </c>
      <c r="E7" s="2">
        <v>5</v>
      </c>
      <c r="F7" s="2">
        <v>122.74520547945205</v>
      </c>
      <c r="G7" s="2">
        <v>4</v>
      </c>
      <c r="H7" s="2">
        <v>2</v>
      </c>
      <c r="I7" s="2">
        <v>0</v>
      </c>
      <c r="J7" s="2">
        <v>0</v>
      </c>
      <c r="K7" s="2">
        <v>1</v>
      </c>
      <c r="L7" s="20"/>
      <c r="M7" s="20"/>
      <c r="N7" s="20"/>
      <c r="O7" s="20"/>
      <c r="P7" s="20"/>
      <c r="Q7" s="20"/>
      <c r="R7" s="20"/>
      <c r="S7" s="20"/>
      <c r="T7" s="20"/>
      <c r="U7" s="20"/>
      <c r="V7" s="20"/>
    </row>
    <row r="8" spans="1:22" x14ac:dyDescent="0.3">
      <c r="A8" s="20"/>
      <c r="B8" s="83" t="s">
        <v>60</v>
      </c>
      <c r="C8" s="2">
        <v>0</v>
      </c>
      <c r="D8" s="2">
        <v>1</v>
      </c>
      <c r="E8" s="2">
        <v>1</v>
      </c>
      <c r="F8" s="2">
        <v>2</v>
      </c>
      <c r="G8" s="2">
        <v>71.967123287671228</v>
      </c>
      <c r="H8" s="2">
        <v>9</v>
      </c>
      <c r="I8" s="2">
        <v>4</v>
      </c>
      <c r="J8" s="2">
        <v>0</v>
      </c>
      <c r="K8" s="2">
        <v>6</v>
      </c>
      <c r="L8" s="20"/>
      <c r="M8" s="20"/>
      <c r="N8" s="20"/>
      <c r="O8" s="20"/>
      <c r="P8" s="20"/>
      <c r="Q8" s="20"/>
      <c r="R8" s="20"/>
      <c r="S8" s="20"/>
      <c r="T8" s="20"/>
      <c r="U8" s="20"/>
      <c r="V8" s="20"/>
    </row>
    <row r="9" spans="1:22" x14ac:dyDescent="0.3">
      <c r="A9" s="20"/>
      <c r="B9" s="83" t="s">
        <v>61</v>
      </c>
      <c r="C9" s="2">
        <v>0</v>
      </c>
      <c r="D9" s="2">
        <v>0</v>
      </c>
      <c r="E9" s="2">
        <v>1</v>
      </c>
      <c r="F9" s="2">
        <v>0</v>
      </c>
      <c r="G9" s="2">
        <v>3</v>
      </c>
      <c r="H9" s="2">
        <v>57.665753424657531</v>
      </c>
      <c r="I9" s="2">
        <v>7</v>
      </c>
      <c r="J9" s="2">
        <v>5</v>
      </c>
      <c r="K9" s="2">
        <v>2</v>
      </c>
      <c r="L9" s="20"/>
      <c r="M9" s="20"/>
      <c r="N9" s="20"/>
      <c r="O9" s="20"/>
      <c r="P9" s="20"/>
      <c r="Q9" s="20"/>
      <c r="R9" s="20"/>
      <c r="S9" s="20"/>
      <c r="T9" s="20"/>
      <c r="U9" s="20"/>
      <c r="V9" s="20"/>
    </row>
    <row r="10" spans="1:22" x14ac:dyDescent="0.3">
      <c r="A10" s="20"/>
      <c r="B10" s="83" t="s">
        <v>62</v>
      </c>
      <c r="C10" s="2">
        <v>0</v>
      </c>
      <c r="D10" s="2">
        <v>0</v>
      </c>
      <c r="E10" s="2">
        <v>0</v>
      </c>
      <c r="F10" s="2">
        <v>0</v>
      </c>
      <c r="G10" s="2">
        <v>0</v>
      </c>
      <c r="H10" s="2">
        <v>0</v>
      </c>
      <c r="I10" s="2">
        <v>40.550684931506851</v>
      </c>
      <c r="J10" s="2">
        <v>18</v>
      </c>
      <c r="K10" s="2">
        <v>3</v>
      </c>
      <c r="L10" s="20"/>
      <c r="M10" s="20"/>
      <c r="N10" s="20"/>
      <c r="O10" s="20"/>
      <c r="P10" s="20"/>
      <c r="Q10" s="20"/>
      <c r="R10" s="20"/>
      <c r="S10" s="20"/>
      <c r="T10" s="20"/>
      <c r="U10" s="20"/>
      <c r="V10" s="20"/>
    </row>
    <row r="11" spans="1:22" x14ac:dyDescent="0.3">
      <c r="A11" s="20"/>
      <c r="B11" s="83" t="s">
        <v>63</v>
      </c>
      <c r="C11" s="2">
        <v>0</v>
      </c>
      <c r="D11" s="2">
        <v>0</v>
      </c>
      <c r="E11" s="2">
        <v>0</v>
      </c>
      <c r="F11" s="2">
        <v>0</v>
      </c>
      <c r="G11" s="2">
        <v>0</v>
      </c>
      <c r="H11" s="2">
        <v>3</v>
      </c>
      <c r="I11" s="2">
        <v>1</v>
      </c>
      <c r="J11" s="2">
        <v>62.345205479452055</v>
      </c>
      <c r="K11" s="2">
        <v>28</v>
      </c>
      <c r="L11" s="20"/>
      <c r="M11" s="20"/>
      <c r="N11" s="20"/>
      <c r="O11" s="20"/>
      <c r="P11" s="20"/>
      <c r="Q11" s="20"/>
      <c r="R11" s="20"/>
      <c r="S11" s="20"/>
      <c r="T11" s="20"/>
      <c r="U11" s="20"/>
      <c r="V11" s="20"/>
    </row>
    <row r="12" spans="1:22" x14ac:dyDescent="0.3">
      <c r="A12" s="20"/>
      <c r="B12" s="20"/>
      <c r="C12" s="20"/>
      <c r="D12" s="20"/>
      <c r="E12" s="20"/>
      <c r="F12" s="20"/>
      <c r="G12" s="20"/>
      <c r="H12" s="20"/>
      <c r="I12" s="20"/>
      <c r="J12" s="20"/>
      <c r="K12" s="20"/>
      <c r="L12" s="20"/>
      <c r="M12" s="20"/>
      <c r="N12" s="20"/>
      <c r="O12" s="20"/>
      <c r="P12" s="20"/>
      <c r="Q12" s="20"/>
      <c r="R12" s="20"/>
      <c r="S12" s="20"/>
      <c r="T12" s="20"/>
      <c r="U12" s="20"/>
      <c r="V12" s="20"/>
    </row>
    <row r="13" spans="1:22" x14ac:dyDescent="0.3">
      <c r="A13" s="20"/>
      <c r="B13" s="176" t="s">
        <v>54</v>
      </c>
      <c r="C13" s="177">
        <v>1</v>
      </c>
      <c r="D13" s="177"/>
      <c r="E13" s="177"/>
      <c r="F13" s="177"/>
      <c r="G13" s="177"/>
      <c r="H13" s="177"/>
      <c r="I13" s="177"/>
      <c r="J13" s="177"/>
      <c r="K13" s="178"/>
      <c r="L13" s="20"/>
      <c r="M13" s="20"/>
      <c r="N13" s="20"/>
      <c r="O13" s="20"/>
      <c r="P13" s="20"/>
      <c r="Q13" s="20"/>
      <c r="R13" s="20"/>
      <c r="S13" s="20"/>
      <c r="T13" s="20"/>
      <c r="U13" s="20"/>
      <c r="V13" s="20"/>
    </row>
    <row r="14" spans="1:22" x14ac:dyDescent="0.3">
      <c r="A14" s="20"/>
      <c r="B14" s="82" t="s">
        <v>55</v>
      </c>
      <c r="C14" s="83" t="s">
        <v>56</v>
      </c>
      <c r="D14" s="83" t="s">
        <v>57</v>
      </c>
      <c r="E14" s="83" t="s">
        <v>58</v>
      </c>
      <c r="F14" s="83" t="s">
        <v>59</v>
      </c>
      <c r="G14" s="83" t="s">
        <v>60</v>
      </c>
      <c r="H14" s="83" t="s">
        <v>61</v>
      </c>
      <c r="I14" s="83" t="s">
        <v>62</v>
      </c>
      <c r="J14" s="83" t="s">
        <v>63</v>
      </c>
      <c r="K14" s="83" t="s">
        <v>14</v>
      </c>
      <c r="L14" s="20"/>
      <c r="M14" s="20"/>
      <c r="N14" s="20"/>
      <c r="O14" s="20"/>
      <c r="P14" s="20"/>
      <c r="Q14" s="20"/>
      <c r="R14" s="20"/>
      <c r="S14" s="20"/>
      <c r="T14" s="20"/>
      <c r="U14" s="20"/>
      <c r="V14" s="20"/>
    </row>
    <row r="15" spans="1:22" x14ac:dyDescent="0.3">
      <c r="A15" s="20">
        <v>1</v>
      </c>
      <c r="B15" s="83" t="s">
        <v>56</v>
      </c>
      <c r="C15" s="2">
        <f ca="1">-SUM(D15:K15)</f>
        <v>-2.7418870192307692E-2</v>
      </c>
      <c r="D15" s="2">
        <f ca="1">D4/OFFSET($B$3,$A15,$A15)</f>
        <v>2.7418870192307692E-2</v>
      </c>
      <c r="E15" s="2">
        <f t="shared" ref="E15:K15" ca="1" si="0">E4/OFFSET($B$3,$A15,$A15)</f>
        <v>0</v>
      </c>
      <c r="F15" s="2">
        <f t="shared" ca="1" si="0"/>
        <v>0</v>
      </c>
      <c r="G15" s="2">
        <f t="shared" ca="1" si="0"/>
        <v>0</v>
      </c>
      <c r="H15" s="2">
        <f t="shared" ca="1" si="0"/>
        <v>0</v>
      </c>
      <c r="I15" s="2">
        <f t="shared" ca="1" si="0"/>
        <v>0</v>
      </c>
      <c r="J15" s="2">
        <f t="shared" ca="1" si="0"/>
        <v>0</v>
      </c>
      <c r="K15" s="2">
        <f t="shared" ca="1" si="0"/>
        <v>0</v>
      </c>
      <c r="L15" s="20"/>
      <c r="M15" s="20"/>
      <c r="N15" s="20"/>
      <c r="O15" s="20"/>
      <c r="P15" s="20"/>
      <c r="Q15" s="20"/>
      <c r="R15" s="20"/>
      <c r="S15" s="20"/>
      <c r="T15" s="20"/>
      <c r="U15" s="20"/>
      <c r="V15" s="20"/>
    </row>
    <row r="16" spans="1:22" x14ac:dyDescent="0.3">
      <c r="A16" s="20">
        <v>2</v>
      </c>
      <c r="B16" s="83" t="s">
        <v>57</v>
      </c>
      <c r="C16" s="2">
        <f t="shared" ref="C16:K22" ca="1" si="1">C5/OFFSET($B$3,$A16,$A16)</f>
        <v>0</v>
      </c>
      <c r="D16" s="2">
        <f ca="1">-C16-SUM(E16:K16)</f>
        <v>-2.6327178303519903E-2</v>
      </c>
      <c r="E16" s="2">
        <f t="shared" ca="1" si="1"/>
        <v>1.7551452202346603E-2</v>
      </c>
      <c r="F16" s="2">
        <f t="shared" ca="1" si="1"/>
        <v>0</v>
      </c>
      <c r="G16" s="2">
        <f t="shared" ca="1" si="1"/>
        <v>0</v>
      </c>
      <c r="H16" s="2">
        <f t="shared" ca="1" si="1"/>
        <v>0</v>
      </c>
      <c r="I16" s="2">
        <f t="shared" ca="1" si="1"/>
        <v>0</v>
      </c>
      <c r="J16" s="2">
        <f t="shared" ca="1" si="1"/>
        <v>0</v>
      </c>
      <c r="K16" s="2">
        <f t="shared" ca="1" si="1"/>
        <v>8.7757261011733017E-3</v>
      </c>
      <c r="L16" s="20"/>
      <c r="M16" s="20"/>
      <c r="N16" s="20"/>
      <c r="O16" s="20"/>
      <c r="P16" s="20"/>
      <c r="Q16" s="20"/>
      <c r="R16" s="20"/>
      <c r="S16" s="20"/>
      <c r="T16" s="20"/>
      <c r="U16" s="20"/>
      <c r="V16" s="20"/>
    </row>
    <row r="17" spans="1:22" x14ac:dyDescent="0.3">
      <c r="A17" s="20">
        <v>3</v>
      </c>
      <c r="B17" s="83" t="s">
        <v>58</v>
      </c>
      <c r="C17" s="2">
        <f t="shared" ca="1" si="1"/>
        <v>3.2828907426978166E-2</v>
      </c>
      <c r="D17" s="2">
        <f t="shared" ca="1" si="1"/>
        <v>5.745058799721179E-2</v>
      </c>
      <c r="E17" s="2">
        <f ca="1">-SUM(C17:D17)-SUM(F17:K17)</f>
        <v>-0.21338789827535806</v>
      </c>
      <c r="F17" s="2">
        <f t="shared" ca="1" si="1"/>
        <v>4.9243361140467248E-2</v>
      </c>
      <c r="G17" s="2">
        <f t="shared" ca="1" si="1"/>
        <v>4.9243361140467248E-2</v>
      </c>
      <c r="H17" s="2">
        <f t="shared" ca="1" si="1"/>
        <v>1.6414453713489083E-2</v>
      </c>
      <c r="I17" s="2">
        <f t="shared" ca="1" si="1"/>
        <v>0</v>
      </c>
      <c r="J17" s="2">
        <f t="shared" ca="1" si="1"/>
        <v>0</v>
      </c>
      <c r="K17" s="2">
        <f t="shared" ca="1" si="1"/>
        <v>8.2072268567445414E-3</v>
      </c>
      <c r="L17" s="20"/>
      <c r="M17" s="20"/>
      <c r="N17" s="20"/>
      <c r="O17" s="20"/>
      <c r="P17" s="20"/>
      <c r="Q17" s="20"/>
      <c r="R17" s="20"/>
      <c r="S17" s="20"/>
      <c r="T17" s="20"/>
      <c r="U17" s="20"/>
      <c r="V17" s="20"/>
    </row>
    <row r="18" spans="1:22" x14ac:dyDescent="0.3">
      <c r="A18" s="20">
        <v>4</v>
      </c>
      <c r="B18" s="83" t="s">
        <v>59</v>
      </c>
      <c r="C18" s="2">
        <f t="shared" ca="1" si="1"/>
        <v>8.1469577251015585E-3</v>
      </c>
      <c r="D18" s="2">
        <f t="shared" ca="1" si="1"/>
        <v>1.6293915450203117E-2</v>
      </c>
      <c r="E18" s="2">
        <f t="shared" ca="1" si="1"/>
        <v>4.0734788625507792E-2</v>
      </c>
      <c r="F18" s="2">
        <f ca="1">-SUM(C18:E18)-SUM(G18:K18)</f>
        <v>-0.12220436587652338</v>
      </c>
      <c r="G18" s="2">
        <f t="shared" ca="1" si="1"/>
        <v>3.2587830900406234E-2</v>
      </c>
      <c r="H18" s="2">
        <f t="shared" ca="1" si="1"/>
        <v>1.6293915450203117E-2</v>
      </c>
      <c r="I18" s="2">
        <f t="shared" ca="1" si="1"/>
        <v>0</v>
      </c>
      <c r="J18" s="2">
        <f t="shared" ca="1" si="1"/>
        <v>0</v>
      </c>
      <c r="K18" s="2">
        <f t="shared" ca="1" si="1"/>
        <v>8.1469577251015585E-3</v>
      </c>
      <c r="L18" s="20"/>
      <c r="M18" s="20"/>
      <c r="N18" s="20"/>
      <c r="O18" s="20"/>
      <c r="P18" s="20"/>
      <c r="Q18" s="20"/>
      <c r="R18" s="20"/>
      <c r="S18" s="20"/>
      <c r="T18" s="20"/>
      <c r="U18" s="20"/>
      <c r="V18" s="20"/>
    </row>
    <row r="19" spans="1:22" x14ac:dyDescent="0.3">
      <c r="A19" s="20">
        <v>5</v>
      </c>
      <c r="B19" s="83" t="s">
        <v>60</v>
      </c>
      <c r="C19" s="2">
        <f t="shared" ca="1" si="1"/>
        <v>0</v>
      </c>
      <c r="D19" s="2">
        <f t="shared" ca="1" si="1"/>
        <v>1.3895233744479976E-2</v>
      </c>
      <c r="E19" s="2">
        <f t="shared" ca="1" si="1"/>
        <v>1.3895233744479976E-2</v>
      </c>
      <c r="F19" s="2">
        <f t="shared" ca="1" si="1"/>
        <v>2.7790467488959952E-2</v>
      </c>
      <c r="G19" s="2">
        <f ca="1">-SUM(C19:F19)-SUM(H19:K19)</f>
        <v>-0.31959037612303942</v>
      </c>
      <c r="H19" s="2">
        <f t="shared" ca="1" si="1"/>
        <v>0.12505710370031978</v>
      </c>
      <c r="I19" s="2">
        <f t="shared" ca="1" si="1"/>
        <v>5.5580934977919903E-2</v>
      </c>
      <c r="J19" s="2">
        <f t="shared" ca="1" si="1"/>
        <v>0</v>
      </c>
      <c r="K19" s="2">
        <f t="shared" ca="1" si="1"/>
        <v>8.3371402466879865E-2</v>
      </c>
      <c r="L19" s="20"/>
      <c r="M19" s="20"/>
      <c r="N19" s="20"/>
      <c r="O19" s="20"/>
      <c r="P19" s="20"/>
      <c r="Q19" s="20"/>
      <c r="R19" s="20"/>
      <c r="S19" s="20"/>
      <c r="T19" s="20"/>
      <c r="U19" s="20"/>
      <c r="V19" s="20"/>
    </row>
    <row r="20" spans="1:22" x14ac:dyDescent="0.3">
      <c r="A20" s="20">
        <v>6</v>
      </c>
      <c r="B20" s="83" t="s">
        <v>61</v>
      </c>
      <c r="C20" s="2">
        <f t="shared" ca="1" si="1"/>
        <v>0</v>
      </c>
      <c r="D20" s="2">
        <f t="shared" ca="1" si="1"/>
        <v>0</v>
      </c>
      <c r="E20" s="2">
        <f t="shared" ca="1" si="1"/>
        <v>1.7341315089319652E-2</v>
      </c>
      <c r="F20" s="2">
        <f t="shared" ca="1" si="1"/>
        <v>0</v>
      </c>
      <c r="G20" s="2">
        <f t="shared" ca="1" si="1"/>
        <v>5.2023945267958956E-2</v>
      </c>
      <c r="H20" s="2">
        <f ca="1">-SUM(C20:G20)-SUM(I20:K20)</f>
        <v>-0.31214367160775369</v>
      </c>
      <c r="I20" s="2">
        <f t="shared" ca="1" si="1"/>
        <v>0.12138920562523756</v>
      </c>
      <c r="J20" s="2">
        <f t="shared" ca="1" si="1"/>
        <v>8.6706575446598252E-2</v>
      </c>
      <c r="K20" s="2">
        <f t="shared" ca="1" si="1"/>
        <v>3.4682630178639304E-2</v>
      </c>
      <c r="L20" s="20"/>
      <c r="M20" s="20"/>
      <c r="N20" s="20"/>
      <c r="O20" s="20"/>
      <c r="P20" s="20"/>
      <c r="Q20" s="20"/>
      <c r="R20" s="20"/>
      <c r="S20" s="20"/>
      <c r="T20" s="20"/>
      <c r="U20" s="20"/>
      <c r="V20" s="20"/>
    </row>
    <row r="21" spans="1:22" x14ac:dyDescent="0.3">
      <c r="A21" s="20">
        <v>7</v>
      </c>
      <c r="B21" s="83" t="s">
        <v>62</v>
      </c>
      <c r="C21" s="2">
        <f t="shared" ca="1" si="1"/>
        <v>0</v>
      </c>
      <c r="D21" s="2">
        <f t="shared" ca="1" si="1"/>
        <v>0</v>
      </c>
      <c r="E21" s="2">
        <f t="shared" ca="1" si="1"/>
        <v>0</v>
      </c>
      <c r="F21" s="2">
        <f t="shared" ca="1" si="1"/>
        <v>0</v>
      </c>
      <c r="G21" s="2">
        <f t="shared" ca="1" si="1"/>
        <v>0</v>
      </c>
      <c r="H21" s="2">
        <f t="shared" ca="1" si="1"/>
        <v>0</v>
      </c>
      <c r="I21" s="2">
        <f ca="1">-SUM(C21:H21)-SUM(J21:K21)</f>
        <v>-0.51787041416120527</v>
      </c>
      <c r="J21" s="2">
        <f t="shared" ca="1" si="1"/>
        <v>0.44388892642389027</v>
      </c>
      <c r="K21" s="2">
        <f t="shared" ca="1" si="1"/>
        <v>7.3981487737315041E-2</v>
      </c>
      <c r="L21" s="20"/>
      <c r="M21" s="20"/>
      <c r="N21" s="20"/>
      <c r="O21" s="20"/>
      <c r="P21" s="20"/>
      <c r="Q21" s="20"/>
      <c r="R21" s="20"/>
      <c r="S21" s="20"/>
      <c r="T21" s="20"/>
      <c r="U21" s="20"/>
      <c r="V21" s="20"/>
    </row>
    <row r="22" spans="1:22" x14ac:dyDescent="0.3">
      <c r="A22" s="20">
        <v>8</v>
      </c>
      <c r="B22" s="83" t="s">
        <v>63</v>
      </c>
      <c r="C22" s="2">
        <f t="shared" ca="1" si="1"/>
        <v>0</v>
      </c>
      <c r="D22" s="2">
        <f t="shared" ca="1" si="1"/>
        <v>0</v>
      </c>
      <c r="E22" s="2">
        <f t="shared" ca="1" si="1"/>
        <v>0</v>
      </c>
      <c r="F22" s="2">
        <f t="shared" ca="1" si="1"/>
        <v>0</v>
      </c>
      <c r="G22" s="2">
        <f t="shared" ca="1" si="1"/>
        <v>0</v>
      </c>
      <c r="H22" s="2">
        <f t="shared" ca="1" si="1"/>
        <v>4.8119177359817189E-2</v>
      </c>
      <c r="I22" s="2">
        <f t="shared" ca="1" si="1"/>
        <v>1.603972578660573E-2</v>
      </c>
      <c r="J22" s="2">
        <f ca="1">-SUM(C22:I22)-SUM(K22)</f>
        <v>-0.51327122517138335</v>
      </c>
      <c r="K22" s="2">
        <f t="shared" ca="1" si="1"/>
        <v>0.44911232202496043</v>
      </c>
      <c r="L22" s="20"/>
      <c r="M22" s="20"/>
      <c r="N22" s="20"/>
      <c r="O22" s="20"/>
      <c r="P22" s="20"/>
      <c r="Q22" s="20"/>
      <c r="R22" s="20"/>
      <c r="S22" s="20"/>
      <c r="T22" s="20"/>
      <c r="U22" s="20"/>
      <c r="V22" s="20"/>
    </row>
    <row r="23" spans="1:22" x14ac:dyDescent="0.3">
      <c r="A23" s="20"/>
      <c r="B23" s="83" t="s">
        <v>14</v>
      </c>
      <c r="C23" s="77">
        <v>0</v>
      </c>
      <c r="D23" s="77">
        <v>0</v>
      </c>
      <c r="E23" s="77">
        <v>0</v>
      </c>
      <c r="F23" s="77">
        <v>0</v>
      </c>
      <c r="G23" s="77">
        <v>0</v>
      </c>
      <c r="H23" s="77">
        <v>0</v>
      </c>
      <c r="I23" s="77">
        <v>0</v>
      </c>
      <c r="J23" s="77">
        <v>0</v>
      </c>
      <c r="K23" s="77">
        <v>0</v>
      </c>
      <c r="L23" s="20"/>
      <c r="M23" s="20"/>
      <c r="N23" s="20"/>
      <c r="O23" s="20"/>
      <c r="P23" s="20"/>
      <c r="Q23" s="20"/>
      <c r="R23" s="20"/>
      <c r="S23" s="20"/>
      <c r="T23" s="20"/>
      <c r="U23" s="20"/>
      <c r="V23" s="20"/>
    </row>
    <row r="24" spans="1:22" x14ac:dyDescent="0.3">
      <c r="A24" s="20"/>
      <c r="B24" s="20"/>
      <c r="C24" s="20"/>
      <c r="D24" s="20"/>
      <c r="E24" s="20"/>
      <c r="F24" s="20"/>
      <c r="G24" s="20"/>
      <c r="H24" s="20"/>
      <c r="I24" s="20"/>
      <c r="J24" s="20"/>
      <c r="K24" s="20"/>
      <c r="L24" s="20"/>
      <c r="M24" s="20"/>
      <c r="N24" s="20"/>
      <c r="O24" s="20"/>
      <c r="P24" s="20"/>
      <c r="Q24" s="20"/>
      <c r="R24" s="20"/>
      <c r="S24" s="20"/>
      <c r="T24" s="20"/>
      <c r="U24" s="20"/>
      <c r="V24" s="20"/>
    </row>
    <row r="25" spans="1:22" x14ac:dyDescent="0.3">
      <c r="A25" s="20"/>
      <c r="B25" s="179" t="s">
        <v>88</v>
      </c>
      <c r="C25" s="179"/>
      <c r="D25" s="179"/>
      <c r="E25" s="179"/>
      <c r="F25" s="179"/>
      <c r="G25" s="179"/>
      <c r="H25" s="179"/>
      <c r="I25" s="179"/>
      <c r="J25" s="179"/>
      <c r="K25" s="179"/>
      <c r="L25" s="20"/>
      <c r="M25" s="20"/>
      <c r="N25" s="20"/>
      <c r="O25" s="20"/>
      <c r="P25" s="20"/>
      <c r="Q25" s="20"/>
      <c r="R25" s="20"/>
      <c r="S25" s="20"/>
      <c r="T25" s="20"/>
      <c r="U25" s="20"/>
      <c r="V25" s="20"/>
    </row>
    <row r="26" spans="1:22" x14ac:dyDescent="0.3">
      <c r="A26" s="20"/>
      <c r="B26" s="82" t="s">
        <v>55</v>
      </c>
      <c r="C26" s="83" t="s">
        <v>56</v>
      </c>
      <c r="D26" s="83" t="s">
        <v>57</v>
      </c>
      <c r="E26" s="83" t="s">
        <v>58</v>
      </c>
      <c r="F26" s="83" t="s">
        <v>59</v>
      </c>
      <c r="G26" s="83" t="s">
        <v>60</v>
      </c>
      <c r="H26" s="83" t="s">
        <v>61</v>
      </c>
      <c r="I26" s="83" t="s">
        <v>62</v>
      </c>
      <c r="J26" s="83" t="s">
        <v>63</v>
      </c>
      <c r="K26" s="83" t="s">
        <v>14</v>
      </c>
      <c r="L26" s="20"/>
      <c r="M26" s="20"/>
      <c r="N26" s="20"/>
      <c r="O26" s="20"/>
      <c r="P26" s="20"/>
      <c r="Q26" s="20"/>
      <c r="R26" s="20"/>
      <c r="S26" s="20"/>
      <c r="T26" s="20"/>
      <c r="U26" s="20"/>
      <c r="V26" s="20"/>
    </row>
    <row r="27" spans="1:22" x14ac:dyDescent="0.3">
      <c r="A27" s="20"/>
      <c r="B27" s="83" t="s">
        <v>56</v>
      </c>
      <c r="C27" s="2">
        <v>1</v>
      </c>
      <c r="D27" s="2">
        <v>0</v>
      </c>
      <c r="E27" s="2">
        <v>0</v>
      </c>
      <c r="F27" s="2">
        <v>0</v>
      </c>
      <c r="G27" s="2">
        <v>0</v>
      </c>
      <c r="H27" s="2">
        <v>0</v>
      </c>
      <c r="I27" s="2">
        <v>0</v>
      </c>
      <c r="J27" s="2">
        <v>0</v>
      </c>
      <c r="K27" s="2">
        <v>0</v>
      </c>
      <c r="L27" s="20"/>
      <c r="M27" s="20"/>
      <c r="N27" s="20"/>
      <c r="O27" s="20"/>
      <c r="P27" s="20"/>
      <c r="Q27" s="20"/>
      <c r="R27" s="20"/>
      <c r="S27" s="20"/>
      <c r="T27" s="20"/>
      <c r="U27" s="20"/>
      <c r="V27" s="20"/>
    </row>
    <row r="28" spans="1:22" x14ac:dyDescent="0.3">
      <c r="A28" s="20"/>
      <c r="B28" s="83" t="s">
        <v>57</v>
      </c>
      <c r="C28" s="2">
        <v>0</v>
      </c>
      <c r="D28" s="2">
        <v>1</v>
      </c>
      <c r="E28" s="2">
        <v>0</v>
      </c>
      <c r="F28" s="2">
        <v>0</v>
      </c>
      <c r="G28" s="2">
        <v>0</v>
      </c>
      <c r="H28" s="2">
        <v>0</v>
      </c>
      <c r="I28" s="2">
        <v>0</v>
      </c>
      <c r="J28" s="2">
        <v>0</v>
      </c>
      <c r="K28" s="2">
        <v>0</v>
      </c>
      <c r="L28" s="20"/>
      <c r="M28" s="20"/>
      <c r="N28" s="20"/>
      <c r="O28" s="20"/>
      <c r="P28" s="20"/>
      <c r="Q28" s="20"/>
      <c r="R28" s="20"/>
      <c r="S28" s="20"/>
      <c r="T28" s="20"/>
      <c r="U28" s="20"/>
      <c r="V28" s="20"/>
    </row>
    <row r="29" spans="1:22" x14ac:dyDescent="0.3">
      <c r="A29" s="20"/>
      <c r="B29" s="83" t="s">
        <v>58</v>
      </c>
      <c r="C29" s="2">
        <v>0</v>
      </c>
      <c r="D29" s="2">
        <v>0</v>
      </c>
      <c r="E29" s="2">
        <v>1</v>
      </c>
      <c r="F29" s="2">
        <v>0</v>
      </c>
      <c r="G29" s="2">
        <v>0</v>
      </c>
      <c r="H29" s="2">
        <v>0</v>
      </c>
      <c r="I29" s="2">
        <v>0</v>
      </c>
      <c r="J29" s="2">
        <v>0</v>
      </c>
      <c r="K29" s="2">
        <v>0</v>
      </c>
      <c r="L29" s="20"/>
      <c r="M29" s="20"/>
      <c r="N29" s="20"/>
      <c r="O29" s="20"/>
      <c r="P29" s="20"/>
      <c r="Q29" s="20"/>
      <c r="R29" s="20"/>
      <c r="S29" s="20"/>
      <c r="T29" s="20"/>
      <c r="U29" s="20"/>
      <c r="V29" s="20"/>
    </row>
    <row r="30" spans="1:22" x14ac:dyDescent="0.3">
      <c r="A30" s="20"/>
      <c r="B30" s="83" t="s">
        <v>59</v>
      </c>
      <c r="C30" s="2">
        <v>0</v>
      </c>
      <c r="D30" s="2">
        <v>0</v>
      </c>
      <c r="E30" s="2">
        <v>0</v>
      </c>
      <c r="F30" s="2">
        <v>1</v>
      </c>
      <c r="G30" s="2">
        <v>0</v>
      </c>
      <c r="H30" s="2">
        <v>0</v>
      </c>
      <c r="I30" s="2">
        <v>0</v>
      </c>
      <c r="J30" s="2">
        <v>0</v>
      </c>
      <c r="K30" s="2">
        <v>0</v>
      </c>
      <c r="L30" s="20"/>
      <c r="M30" s="20"/>
      <c r="N30" s="20"/>
      <c r="O30" s="20"/>
      <c r="P30" s="20"/>
      <c r="Q30" s="20"/>
      <c r="R30" s="20"/>
      <c r="S30" s="20"/>
      <c r="T30" s="20"/>
      <c r="U30" s="20"/>
      <c r="V30" s="20"/>
    </row>
    <row r="31" spans="1:22" x14ac:dyDescent="0.3">
      <c r="A31" s="20"/>
      <c r="B31" s="83" t="s">
        <v>60</v>
      </c>
      <c r="C31" s="2">
        <v>0</v>
      </c>
      <c r="D31" s="2">
        <v>0</v>
      </c>
      <c r="E31" s="2">
        <v>0</v>
      </c>
      <c r="F31" s="2">
        <v>0</v>
      </c>
      <c r="G31" s="2">
        <v>1</v>
      </c>
      <c r="H31" s="2">
        <v>0</v>
      </c>
      <c r="I31" s="2">
        <v>0</v>
      </c>
      <c r="J31" s="2">
        <v>0</v>
      </c>
      <c r="K31" s="2">
        <v>0</v>
      </c>
      <c r="L31" s="20"/>
      <c r="M31" s="20"/>
      <c r="N31" s="20"/>
      <c r="O31" s="20"/>
      <c r="P31" s="20"/>
      <c r="Q31" s="20"/>
      <c r="R31" s="20"/>
      <c r="S31" s="20"/>
      <c r="T31" s="20"/>
      <c r="U31" s="20"/>
      <c r="V31" s="20"/>
    </row>
    <row r="32" spans="1:22" x14ac:dyDescent="0.3">
      <c r="A32" s="20"/>
      <c r="B32" s="83" t="s">
        <v>61</v>
      </c>
      <c r="C32" s="2">
        <v>0</v>
      </c>
      <c r="D32" s="2">
        <v>0</v>
      </c>
      <c r="E32" s="2">
        <v>0</v>
      </c>
      <c r="F32" s="2">
        <v>0</v>
      </c>
      <c r="G32" s="2">
        <v>0</v>
      </c>
      <c r="H32" s="2">
        <v>1</v>
      </c>
      <c r="I32" s="2">
        <v>0</v>
      </c>
      <c r="J32" s="2">
        <v>0</v>
      </c>
      <c r="K32" s="2">
        <v>0</v>
      </c>
      <c r="L32" s="20"/>
      <c r="M32" s="20"/>
      <c r="N32" s="20"/>
      <c r="O32" s="20"/>
      <c r="P32" s="20"/>
      <c r="Q32" s="20"/>
      <c r="R32" s="20"/>
      <c r="S32" s="20"/>
      <c r="T32" s="20"/>
      <c r="U32" s="20"/>
      <c r="V32" s="20"/>
    </row>
    <row r="33" spans="1:22" x14ac:dyDescent="0.3">
      <c r="A33" s="20"/>
      <c r="B33" s="83" t="s">
        <v>62</v>
      </c>
      <c r="C33" s="2">
        <v>0</v>
      </c>
      <c r="D33" s="2">
        <v>0</v>
      </c>
      <c r="E33" s="2">
        <v>0</v>
      </c>
      <c r="F33" s="2">
        <v>0</v>
      </c>
      <c r="G33" s="2">
        <v>0</v>
      </c>
      <c r="H33" s="2">
        <v>0</v>
      </c>
      <c r="I33" s="2">
        <v>1</v>
      </c>
      <c r="J33" s="2">
        <v>0</v>
      </c>
      <c r="K33" s="2">
        <v>0</v>
      </c>
      <c r="L33" s="20"/>
      <c r="M33" s="20"/>
      <c r="N33" s="20"/>
      <c r="O33" s="20"/>
      <c r="P33" s="20"/>
      <c r="Q33" s="20"/>
      <c r="R33" s="20"/>
      <c r="S33" s="20"/>
      <c r="T33" s="20"/>
      <c r="U33" s="20"/>
      <c r="V33" s="20"/>
    </row>
    <row r="34" spans="1:22" x14ac:dyDescent="0.3">
      <c r="A34" s="20"/>
      <c r="B34" s="83" t="s">
        <v>63</v>
      </c>
      <c r="C34" s="2">
        <v>0</v>
      </c>
      <c r="D34" s="2">
        <v>0</v>
      </c>
      <c r="E34" s="2">
        <v>0</v>
      </c>
      <c r="F34" s="2">
        <v>0</v>
      </c>
      <c r="G34" s="2">
        <v>0</v>
      </c>
      <c r="H34" s="2">
        <v>0</v>
      </c>
      <c r="I34" s="2">
        <v>0</v>
      </c>
      <c r="J34" s="2">
        <v>1</v>
      </c>
      <c r="K34" s="2">
        <v>0</v>
      </c>
      <c r="L34" s="20"/>
      <c r="M34" s="20"/>
      <c r="N34" s="20"/>
      <c r="O34" s="20"/>
      <c r="P34" s="20"/>
      <c r="Q34" s="20"/>
      <c r="R34" s="20"/>
      <c r="S34" s="20"/>
      <c r="T34" s="20"/>
      <c r="U34" s="20"/>
      <c r="V34" s="20"/>
    </row>
    <row r="35" spans="1:22" x14ac:dyDescent="0.3">
      <c r="A35" s="20"/>
      <c r="B35" s="83" t="s">
        <v>14</v>
      </c>
      <c r="C35" s="2">
        <v>0</v>
      </c>
      <c r="D35" s="2">
        <v>0</v>
      </c>
      <c r="E35" s="2">
        <v>0</v>
      </c>
      <c r="F35" s="2">
        <v>0</v>
      </c>
      <c r="G35" s="2">
        <v>0</v>
      </c>
      <c r="H35" s="2">
        <v>0</v>
      </c>
      <c r="I35" s="2">
        <v>0</v>
      </c>
      <c r="J35" s="2">
        <v>0</v>
      </c>
      <c r="K35" s="2">
        <v>1</v>
      </c>
      <c r="L35" s="20"/>
      <c r="M35" s="20"/>
      <c r="N35" s="20"/>
      <c r="O35" s="20"/>
      <c r="P35" s="20"/>
      <c r="Q35" s="20"/>
      <c r="R35" s="20"/>
      <c r="S35" s="20"/>
      <c r="T35" s="20"/>
      <c r="U35" s="20"/>
      <c r="V35" s="20"/>
    </row>
    <row r="36" spans="1:22" ht="55.95" customHeight="1" x14ac:dyDescent="0.3">
      <c r="A36" s="20"/>
      <c r="B36" s="122"/>
      <c r="C36" s="163" t="s">
        <v>96</v>
      </c>
      <c r="D36" s="164"/>
      <c r="E36" s="164"/>
      <c r="F36" s="164"/>
      <c r="G36" s="164"/>
      <c r="H36" s="164"/>
      <c r="I36" s="164"/>
      <c r="J36" s="164"/>
      <c r="K36" s="165"/>
      <c r="L36" s="20"/>
      <c r="M36" s="179" t="s">
        <v>89</v>
      </c>
      <c r="N36" s="179"/>
      <c r="O36" s="179"/>
      <c r="P36" s="179"/>
      <c r="Q36" s="179"/>
      <c r="R36" s="179"/>
      <c r="S36" s="179"/>
      <c r="T36" s="179"/>
      <c r="U36" s="179"/>
      <c r="V36" s="179"/>
    </row>
    <row r="37" spans="1:22" x14ac:dyDescent="0.3">
      <c r="A37" s="20"/>
      <c r="B37" s="21" t="s">
        <v>55</v>
      </c>
      <c r="C37" s="77" t="s">
        <v>56</v>
      </c>
      <c r="D37" s="77" t="s">
        <v>57</v>
      </c>
      <c r="E37" s="77" t="s">
        <v>58</v>
      </c>
      <c r="F37" s="77" t="s">
        <v>59</v>
      </c>
      <c r="G37" s="77" t="s">
        <v>60</v>
      </c>
      <c r="H37" s="77" t="s">
        <v>61</v>
      </c>
      <c r="I37" s="77" t="s">
        <v>62</v>
      </c>
      <c r="J37" s="77" t="s">
        <v>63</v>
      </c>
      <c r="K37" s="77" t="s">
        <v>14</v>
      </c>
      <c r="L37" s="20"/>
      <c r="M37" s="82" t="s">
        <v>55</v>
      </c>
      <c r="N37" s="83" t="s">
        <v>56</v>
      </c>
      <c r="O37" s="83" t="s">
        <v>57</v>
      </c>
      <c r="P37" s="83" t="s">
        <v>58</v>
      </c>
      <c r="Q37" s="83" t="s">
        <v>59</v>
      </c>
      <c r="R37" s="83" t="s">
        <v>60</v>
      </c>
      <c r="S37" s="83" t="s">
        <v>61</v>
      </c>
      <c r="T37" s="83" t="s">
        <v>62</v>
      </c>
      <c r="U37" s="83" t="s">
        <v>63</v>
      </c>
      <c r="V37" s="83" t="s">
        <v>14</v>
      </c>
    </row>
    <row r="38" spans="1:22" x14ac:dyDescent="0.3">
      <c r="A38" s="20"/>
      <c r="B38" s="77" t="s">
        <v>56</v>
      </c>
      <c r="C38" s="123">
        <f ca="1">C27+N38</f>
        <v>0.97258112980769229</v>
      </c>
      <c r="D38" s="124">
        <f t="shared" ref="D38:K46" ca="1" si="2">D27+O38</f>
        <v>2.7418870192307692E-2</v>
      </c>
      <c r="E38" s="124">
        <f t="shared" ca="1" si="2"/>
        <v>0</v>
      </c>
      <c r="F38" s="124">
        <f t="shared" ca="1" si="2"/>
        <v>0</v>
      </c>
      <c r="G38" s="124">
        <f t="shared" ca="1" si="2"/>
        <v>0</v>
      </c>
      <c r="H38" s="124">
        <f t="shared" ca="1" si="2"/>
        <v>0</v>
      </c>
      <c r="I38" s="124">
        <f t="shared" ca="1" si="2"/>
        <v>0</v>
      </c>
      <c r="J38" s="124">
        <f t="shared" ca="1" si="2"/>
        <v>0</v>
      </c>
      <c r="K38" s="125">
        <f t="shared" ca="1" si="2"/>
        <v>0</v>
      </c>
      <c r="L38" s="35"/>
      <c r="M38" s="83" t="s">
        <v>56</v>
      </c>
      <c r="N38" s="2">
        <f ca="1">C15</f>
        <v>-2.7418870192307692E-2</v>
      </c>
      <c r="O38" s="2">
        <f t="shared" ref="O38:V46" ca="1" si="3">D15</f>
        <v>2.7418870192307692E-2</v>
      </c>
      <c r="P38" s="2">
        <f t="shared" ca="1" si="3"/>
        <v>0</v>
      </c>
      <c r="Q38" s="2">
        <f t="shared" ca="1" si="3"/>
        <v>0</v>
      </c>
      <c r="R38" s="2">
        <f t="shared" ca="1" si="3"/>
        <v>0</v>
      </c>
      <c r="S38" s="2">
        <f t="shared" ca="1" si="3"/>
        <v>0</v>
      </c>
      <c r="T38" s="2">
        <f t="shared" ca="1" si="3"/>
        <v>0</v>
      </c>
      <c r="U38" s="2">
        <f t="shared" ca="1" si="3"/>
        <v>0</v>
      </c>
      <c r="V38" s="2">
        <f t="shared" ca="1" si="3"/>
        <v>0</v>
      </c>
    </row>
    <row r="39" spans="1:22" x14ac:dyDescent="0.3">
      <c r="A39" s="20"/>
      <c r="B39" s="77" t="s">
        <v>57</v>
      </c>
      <c r="C39" s="126">
        <f t="shared" ref="C39:C46" ca="1" si="4">C28+N39</f>
        <v>0</v>
      </c>
      <c r="D39" s="127">
        <f t="shared" ca="1" si="2"/>
        <v>0.97367282169648006</v>
      </c>
      <c r="E39" s="127">
        <f t="shared" ca="1" si="2"/>
        <v>1.7551452202346603E-2</v>
      </c>
      <c r="F39" s="127">
        <f t="shared" ca="1" si="2"/>
        <v>0</v>
      </c>
      <c r="G39" s="127">
        <f t="shared" ca="1" si="2"/>
        <v>0</v>
      </c>
      <c r="H39" s="127">
        <f t="shared" ca="1" si="2"/>
        <v>0</v>
      </c>
      <c r="I39" s="127">
        <f t="shared" ca="1" si="2"/>
        <v>0</v>
      </c>
      <c r="J39" s="127">
        <f t="shared" ca="1" si="2"/>
        <v>0</v>
      </c>
      <c r="K39" s="128">
        <f t="shared" ca="1" si="2"/>
        <v>8.7757261011733017E-3</v>
      </c>
      <c r="L39" s="20"/>
      <c r="M39" s="83" t="s">
        <v>57</v>
      </c>
      <c r="N39" s="2">
        <f t="shared" ref="N39:N46" ca="1" si="5">C16</f>
        <v>0</v>
      </c>
      <c r="O39" s="2">
        <f t="shared" ca="1" si="3"/>
        <v>-2.6327178303519903E-2</v>
      </c>
      <c r="P39" s="2">
        <f t="shared" ca="1" si="3"/>
        <v>1.7551452202346603E-2</v>
      </c>
      <c r="Q39" s="2">
        <f t="shared" ca="1" si="3"/>
        <v>0</v>
      </c>
      <c r="R39" s="2">
        <f t="shared" ca="1" si="3"/>
        <v>0</v>
      </c>
      <c r="S39" s="2">
        <f t="shared" ca="1" si="3"/>
        <v>0</v>
      </c>
      <c r="T39" s="2">
        <f t="shared" ca="1" si="3"/>
        <v>0</v>
      </c>
      <c r="U39" s="2">
        <f t="shared" ca="1" si="3"/>
        <v>0</v>
      </c>
      <c r="V39" s="2">
        <f t="shared" ca="1" si="3"/>
        <v>8.7757261011733017E-3</v>
      </c>
    </row>
    <row r="40" spans="1:22" x14ac:dyDescent="0.3">
      <c r="A40" s="20"/>
      <c r="B40" s="77" t="s">
        <v>58</v>
      </c>
      <c r="C40" s="126">
        <f t="shared" ca="1" si="4"/>
        <v>3.2828907426978166E-2</v>
      </c>
      <c r="D40" s="127">
        <f t="shared" ca="1" si="2"/>
        <v>5.745058799721179E-2</v>
      </c>
      <c r="E40" s="127">
        <f t="shared" ca="1" si="2"/>
        <v>0.78661210172464191</v>
      </c>
      <c r="F40" s="127">
        <f t="shared" ca="1" si="2"/>
        <v>4.9243361140467248E-2</v>
      </c>
      <c r="G40" s="127">
        <f t="shared" ca="1" si="2"/>
        <v>4.9243361140467248E-2</v>
      </c>
      <c r="H40" s="127">
        <f t="shared" ca="1" si="2"/>
        <v>1.6414453713489083E-2</v>
      </c>
      <c r="I40" s="127">
        <f t="shared" ca="1" si="2"/>
        <v>0</v>
      </c>
      <c r="J40" s="127">
        <f t="shared" ca="1" si="2"/>
        <v>0</v>
      </c>
      <c r="K40" s="128">
        <f t="shared" ca="1" si="2"/>
        <v>8.2072268567445414E-3</v>
      </c>
      <c r="L40" s="20"/>
      <c r="M40" s="83" t="s">
        <v>58</v>
      </c>
      <c r="N40" s="2">
        <f t="shared" ca="1" si="5"/>
        <v>3.2828907426978166E-2</v>
      </c>
      <c r="O40" s="2">
        <f t="shared" ca="1" si="3"/>
        <v>5.745058799721179E-2</v>
      </c>
      <c r="P40" s="2">
        <f t="shared" ca="1" si="3"/>
        <v>-0.21338789827535806</v>
      </c>
      <c r="Q40" s="2">
        <f t="shared" ca="1" si="3"/>
        <v>4.9243361140467248E-2</v>
      </c>
      <c r="R40" s="2">
        <f t="shared" ca="1" si="3"/>
        <v>4.9243361140467248E-2</v>
      </c>
      <c r="S40" s="2">
        <f t="shared" ca="1" si="3"/>
        <v>1.6414453713489083E-2</v>
      </c>
      <c r="T40" s="2">
        <f t="shared" ca="1" si="3"/>
        <v>0</v>
      </c>
      <c r="U40" s="2">
        <f t="shared" ca="1" si="3"/>
        <v>0</v>
      </c>
      <c r="V40" s="2">
        <f t="shared" ca="1" si="3"/>
        <v>8.2072268567445414E-3</v>
      </c>
    </row>
    <row r="41" spans="1:22" x14ac:dyDescent="0.3">
      <c r="A41" s="20"/>
      <c r="B41" s="77" t="s">
        <v>59</v>
      </c>
      <c r="C41" s="126">
        <f t="shared" ca="1" si="4"/>
        <v>8.1469577251015585E-3</v>
      </c>
      <c r="D41" s="127">
        <f t="shared" ca="1" si="2"/>
        <v>1.6293915450203117E-2</v>
      </c>
      <c r="E41" s="127">
        <f t="shared" ca="1" si="2"/>
        <v>4.0734788625507792E-2</v>
      </c>
      <c r="F41" s="127">
        <f t="shared" ca="1" si="2"/>
        <v>0.87779563412347661</v>
      </c>
      <c r="G41" s="127">
        <f t="shared" ca="1" si="2"/>
        <v>3.2587830900406234E-2</v>
      </c>
      <c r="H41" s="127">
        <f t="shared" ca="1" si="2"/>
        <v>1.6293915450203117E-2</v>
      </c>
      <c r="I41" s="127">
        <f t="shared" ca="1" si="2"/>
        <v>0</v>
      </c>
      <c r="J41" s="127">
        <f t="shared" ca="1" si="2"/>
        <v>0</v>
      </c>
      <c r="K41" s="128">
        <f t="shared" ca="1" si="2"/>
        <v>8.1469577251015585E-3</v>
      </c>
      <c r="L41" s="20"/>
      <c r="M41" s="83" t="s">
        <v>59</v>
      </c>
      <c r="N41" s="2">
        <f t="shared" ca="1" si="5"/>
        <v>8.1469577251015585E-3</v>
      </c>
      <c r="O41" s="2">
        <f t="shared" ca="1" si="3"/>
        <v>1.6293915450203117E-2</v>
      </c>
      <c r="P41" s="2">
        <f t="shared" ca="1" si="3"/>
        <v>4.0734788625507792E-2</v>
      </c>
      <c r="Q41" s="2">
        <f t="shared" ca="1" si="3"/>
        <v>-0.12220436587652338</v>
      </c>
      <c r="R41" s="2">
        <f t="shared" ca="1" si="3"/>
        <v>3.2587830900406234E-2</v>
      </c>
      <c r="S41" s="2">
        <f t="shared" ca="1" si="3"/>
        <v>1.6293915450203117E-2</v>
      </c>
      <c r="T41" s="2">
        <f t="shared" ca="1" si="3"/>
        <v>0</v>
      </c>
      <c r="U41" s="2">
        <f t="shared" ca="1" si="3"/>
        <v>0</v>
      </c>
      <c r="V41" s="2">
        <f t="shared" ca="1" si="3"/>
        <v>8.1469577251015585E-3</v>
      </c>
    </row>
    <row r="42" spans="1:22" x14ac:dyDescent="0.3">
      <c r="A42" s="20"/>
      <c r="B42" s="77" t="s">
        <v>60</v>
      </c>
      <c r="C42" s="126">
        <f t="shared" ca="1" si="4"/>
        <v>0</v>
      </c>
      <c r="D42" s="127">
        <f t="shared" ca="1" si="2"/>
        <v>1.3895233744479976E-2</v>
      </c>
      <c r="E42" s="127">
        <f t="shared" ca="1" si="2"/>
        <v>1.3895233744479976E-2</v>
      </c>
      <c r="F42" s="127">
        <f t="shared" ca="1" si="2"/>
        <v>2.7790467488959952E-2</v>
      </c>
      <c r="G42" s="127">
        <f t="shared" ca="1" si="2"/>
        <v>0.68040962387696058</v>
      </c>
      <c r="H42" s="127">
        <f t="shared" ca="1" si="2"/>
        <v>0.12505710370031978</v>
      </c>
      <c r="I42" s="127">
        <f t="shared" ca="1" si="2"/>
        <v>5.5580934977919903E-2</v>
      </c>
      <c r="J42" s="127">
        <f t="shared" ca="1" si="2"/>
        <v>0</v>
      </c>
      <c r="K42" s="132">
        <f t="shared" ca="1" si="2"/>
        <v>8.3371402466879865E-2</v>
      </c>
      <c r="L42" s="20"/>
      <c r="M42" s="83" t="s">
        <v>60</v>
      </c>
      <c r="N42" s="2">
        <f t="shared" ca="1" si="5"/>
        <v>0</v>
      </c>
      <c r="O42" s="2">
        <f t="shared" ca="1" si="3"/>
        <v>1.3895233744479976E-2</v>
      </c>
      <c r="P42" s="2">
        <f t="shared" ca="1" si="3"/>
        <v>1.3895233744479976E-2</v>
      </c>
      <c r="Q42" s="2">
        <f t="shared" ca="1" si="3"/>
        <v>2.7790467488959952E-2</v>
      </c>
      <c r="R42" s="2">
        <f t="shared" ca="1" si="3"/>
        <v>-0.31959037612303942</v>
      </c>
      <c r="S42" s="2">
        <f t="shared" ca="1" si="3"/>
        <v>0.12505710370031978</v>
      </c>
      <c r="T42" s="2">
        <f t="shared" ca="1" si="3"/>
        <v>5.5580934977919903E-2</v>
      </c>
      <c r="U42" s="2">
        <f t="shared" ca="1" si="3"/>
        <v>0</v>
      </c>
      <c r="V42" s="2">
        <f t="shared" ca="1" si="3"/>
        <v>8.3371402466879865E-2</v>
      </c>
    </row>
    <row r="43" spans="1:22" x14ac:dyDescent="0.3">
      <c r="A43" s="20"/>
      <c r="B43" s="77" t="s">
        <v>61</v>
      </c>
      <c r="C43" s="126">
        <f t="shared" ca="1" si="4"/>
        <v>0</v>
      </c>
      <c r="D43" s="127">
        <f t="shared" ca="1" si="2"/>
        <v>0</v>
      </c>
      <c r="E43" s="127">
        <f t="shared" ca="1" si="2"/>
        <v>1.7341315089319652E-2</v>
      </c>
      <c r="F43" s="127">
        <f t="shared" ca="1" si="2"/>
        <v>0</v>
      </c>
      <c r="G43" s="127">
        <f t="shared" ca="1" si="2"/>
        <v>5.2023945267958956E-2</v>
      </c>
      <c r="H43" s="127">
        <f t="shared" ca="1" si="2"/>
        <v>0.68785632839224631</v>
      </c>
      <c r="I43" s="127">
        <f t="shared" ca="1" si="2"/>
        <v>0.12138920562523756</v>
      </c>
      <c r="J43" s="127">
        <f t="shared" ca="1" si="2"/>
        <v>8.6706575446598252E-2</v>
      </c>
      <c r="K43" s="128">
        <f t="shared" ca="1" si="2"/>
        <v>3.4682630178639304E-2</v>
      </c>
      <c r="L43" s="20"/>
      <c r="M43" s="83" t="s">
        <v>61</v>
      </c>
      <c r="N43" s="2">
        <f t="shared" ca="1" si="5"/>
        <v>0</v>
      </c>
      <c r="O43" s="2">
        <f t="shared" ca="1" si="3"/>
        <v>0</v>
      </c>
      <c r="P43" s="2">
        <f t="shared" ca="1" si="3"/>
        <v>1.7341315089319652E-2</v>
      </c>
      <c r="Q43" s="2">
        <f t="shared" ca="1" si="3"/>
        <v>0</v>
      </c>
      <c r="R43" s="2">
        <f t="shared" ca="1" si="3"/>
        <v>5.2023945267958956E-2</v>
      </c>
      <c r="S43" s="2">
        <f t="shared" ca="1" si="3"/>
        <v>-0.31214367160775369</v>
      </c>
      <c r="T43" s="2">
        <f t="shared" ca="1" si="3"/>
        <v>0.12138920562523756</v>
      </c>
      <c r="U43" s="2">
        <f t="shared" ca="1" si="3"/>
        <v>8.6706575446598252E-2</v>
      </c>
      <c r="V43" s="2">
        <f t="shared" ca="1" si="3"/>
        <v>3.4682630178639304E-2</v>
      </c>
    </row>
    <row r="44" spans="1:22" x14ac:dyDescent="0.3">
      <c r="A44" s="20"/>
      <c r="B44" s="77" t="s">
        <v>62</v>
      </c>
      <c r="C44" s="126">
        <f t="shared" ca="1" si="4"/>
        <v>0</v>
      </c>
      <c r="D44" s="127">
        <f t="shared" ca="1" si="2"/>
        <v>0</v>
      </c>
      <c r="E44" s="127">
        <f t="shared" ca="1" si="2"/>
        <v>0</v>
      </c>
      <c r="F44" s="127">
        <f t="shared" ca="1" si="2"/>
        <v>0</v>
      </c>
      <c r="G44" s="127">
        <f t="shared" ca="1" si="2"/>
        <v>0</v>
      </c>
      <c r="H44" s="127">
        <f t="shared" ca="1" si="2"/>
        <v>0</v>
      </c>
      <c r="I44" s="127">
        <f t="shared" ca="1" si="2"/>
        <v>0.48212958583879473</v>
      </c>
      <c r="J44" s="127">
        <f t="shared" ca="1" si="2"/>
        <v>0.44388892642389027</v>
      </c>
      <c r="K44" s="132">
        <f t="shared" ca="1" si="2"/>
        <v>7.3981487737315041E-2</v>
      </c>
      <c r="L44" s="20"/>
      <c r="M44" s="83" t="s">
        <v>62</v>
      </c>
      <c r="N44" s="2">
        <f t="shared" ca="1" si="5"/>
        <v>0</v>
      </c>
      <c r="O44" s="2">
        <f t="shared" ca="1" si="3"/>
        <v>0</v>
      </c>
      <c r="P44" s="2">
        <f t="shared" ca="1" si="3"/>
        <v>0</v>
      </c>
      <c r="Q44" s="2">
        <f t="shared" ca="1" si="3"/>
        <v>0</v>
      </c>
      <c r="R44" s="2">
        <f t="shared" ca="1" si="3"/>
        <v>0</v>
      </c>
      <c r="S44" s="2">
        <f t="shared" ca="1" si="3"/>
        <v>0</v>
      </c>
      <c r="T44" s="2">
        <f t="shared" ca="1" si="3"/>
        <v>-0.51787041416120527</v>
      </c>
      <c r="U44" s="2">
        <f t="shared" ca="1" si="3"/>
        <v>0.44388892642389027</v>
      </c>
      <c r="V44" s="2">
        <f t="shared" ca="1" si="3"/>
        <v>7.3981487737315041E-2</v>
      </c>
    </row>
    <row r="45" spans="1:22" x14ac:dyDescent="0.3">
      <c r="A45" s="20"/>
      <c r="B45" s="77" t="s">
        <v>63</v>
      </c>
      <c r="C45" s="126">
        <f t="shared" ca="1" si="4"/>
        <v>0</v>
      </c>
      <c r="D45" s="127">
        <f t="shared" ca="1" si="2"/>
        <v>0</v>
      </c>
      <c r="E45" s="127">
        <f t="shared" ca="1" si="2"/>
        <v>0</v>
      </c>
      <c r="F45" s="127">
        <f t="shared" ca="1" si="2"/>
        <v>0</v>
      </c>
      <c r="G45" s="127">
        <f t="shared" ca="1" si="2"/>
        <v>0</v>
      </c>
      <c r="H45" s="127">
        <f t="shared" ca="1" si="2"/>
        <v>4.8119177359817189E-2</v>
      </c>
      <c r="I45" s="127">
        <f t="shared" ca="1" si="2"/>
        <v>1.603972578660573E-2</v>
      </c>
      <c r="J45" s="127">
        <f t="shared" ca="1" si="2"/>
        <v>0.48672877482861665</v>
      </c>
      <c r="K45" s="132">
        <f t="shared" ca="1" si="2"/>
        <v>0.44911232202496043</v>
      </c>
      <c r="L45" s="20"/>
      <c r="M45" s="83" t="s">
        <v>63</v>
      </c>
      <c r="N45" s="2">
        <f t="shared" ca="1" si="5"/>
        <v>0</v>
      </c>
      <c r="O45" s="2">
        <f t="shared" ca="1" si="3"/>
        <v>0</v>
      </c>
      <c r="P45" s="2">
        <f t="shared" ca="1" si="3"/>
        <v>0</v>
      </c>
      <c r="Q45" s="2">
        <f t="shared" ca="1" si="3"/>
        <v>0</v>
      </c>
      <c r="R45" s="2">
        <f t="shared" ca="1" si="3"/>
        <v>0</v>
      </c>
      <c r="S45" s="2">
        <f t="shared" ca="1" si="3"/>
        <v>4.8119177359817189E-2</v>
      </c>
      <c r="T45" s="2">
        <f t="shared" ca="1" si="3"/>
        <v>1.603972578660573E-2</v>
      </c>
      <c r="U45" s="2">
        <f t="shared" ca="1" si="3"/>
        <v>-0.51327122517138335</v>
      </c>
      <c r="V45" s="2">
        <f t="shared" ca="1" si="3"/>
        <v>0.44911232202496043</v>
      </c>
    </row>
    <row r="46" spans="1:22" x14ac:dyDescent="0.3">
      <c r="A46" s="20"/>
      <c r="B46" s="77" t="s">
        <v>14</v>
      </c>
      <c r="C46" s="129">
        <f t="shared" si="4"/>
        <v>0</v>
      </c>
      <c r="D46" s="130">
        <f t="shared" si="2"/>
        <v>0</v>
      </c>
      <c r="E46" s="130">
        <f t="shared" si="2"/>
        <v>0</v>
      </c>
      <c r="F46" s="130">
        <f t="shared" si="2"/>
        <v>0</v>
      </c>
      <c r="G46" s="130">
        <f t="shared" si="2"/>
        <v>0</v>
      </c>
      <c r="H46" s="130">
        <f t="shared" si="2"/>
        <v>0</v>
      </c>
      <c r="I46" s="130">
        <f t="shared" si="2"/>
        <v>0</v>
      </c>
      <c r="J46" s="130">
        <f t="shared" si="2"/>
        <v>0</v>
      </c>
      <c r="K46" s="131">
        <f t="shared" si="2"/>
        <v>1</v>
      </c>
      <c r="L46" s="20"/>
      <c r="M46" s="83" t="s">
        <v>14</v>
      </c>
      <c r="N46" s="2">
        <f t="shared" si="5"/>
        <v>0</v>
      </c>
      <c r="O46" s="2">
        <f t="shared" si="3"/>
        <v>0</v>
      </c>
      <c r="P46" s="2">
        <f t="shared" si="3"/>
        <v>0</v>
      </c>
      <c r="Q46" s="2">
        <f t="shared" si="3"/>
        <v>0</v>
      </c>
      <c r="R46" s="2">
        <f t="shared" si="3"/>
        <v>0</v>
      </c>
      <c r="S46" s="2">
        <f t="shared" si="3"/>
        <v>0</v>
      </c>
      <c r="T46" s="2">
        <f t="shared" si="3"/>
        <v>0</v>
      </c>
      <c r="U46" s="2">
        <f t="shared" si="3"/>
        <v>0</v>
      </c>
      <c r="V46" s="2">
        <f t="shared" si="3"/>
        <v>0</v>
      </c>
    </row>
    <row r="47" spans="1:22" x14ac:dyDescent="0.3">
      <c r="A47" s="20"/>
    </row>
    <row r="48" spans="1:22" ht="52.05" customHeight="1" x14ac:dyDescent="0.3">
      <c r="A48" s="20"/>
      <c r="B48" s="15"/>
      <c r="C48" s="159" t="s">
        <v>65</v>
      </c>
      <c r="D48" s="159"/>
      <c r="E48" s="159"/>
      <c r="F48" s="159"/>
      <c r="G48" s="159"/>
      <c r="H48" s="159"/>
      <c r="I48" s="159"/>
      <c r="J48" s="159"/>
      <c r="K48" s="159"/>
      <c r="M48" s="166" t="s">
        <v>100</v>
      </c>
      <c r="N48" s="167"/>
      <c r="O48" s="167"/>
      <c r="P48" s="167"/>
      <c r="Q48" s="167"/>
      <c r="R48" s="167"/>
      <c r="S48" s="167"/>
      <c r="T48" s="167"/>
      <c r="U48" s="167"/>
      <c r="V48" s="168"/>
    </row>
    <row r="49" spans="1:22" x14ac:dyDescent="0.3">
      <c r="A49" s="20"/>
      <c r="B49" s="21"/>
      <c r="C49" s="77" t="s">
        <v>3</v>
      </c>
      <c r="D49" s="77" t="s">
        <v>4</v>
      </c>
      <c r="E49" s="77" t="s">
        <v>5</v>
      </c>
      <c r="F49" s="77" t="s">
        <v>6</v>
      </c>
      <c r="G49" s="77" t="s">
        <v>7</v>
      </c>
      <c r="H49" s="77" t="s">
        <v>8</v>
      </c>
      <c r="I49" s="77" t="s">
        <v>9</v>
      </c>
      <c r="J49" s="77" t="s">
        <v>10</v>
      </c>
      <c r="K49" s="77" t="s">
        <v>14</v>
      </c>
      <c r="M49" s="169"/>
      <c r="N49" s="170"/>
      <c r="O49" s="170"/>
      <c r="P49" s="170"/>
      <c r="Q49" s="170"/>
      <c r="R49" s="170"/>
      <c r="S49" s="170"/>
      <c r="T49" s="170"/>
      <c r="U49" s="170"/>
      <c r="V49" s="171"/>
    </row>
    <row r="50" spans="1:22" x14ac:dyDescent="0.3">
      <c r="A50" s="20"/>
      <c r="B50" s="77" t="s">
        <v>3</v>
      </c>
      <c r="C50" s="123">
        <v>0.971830985915493</v>
      </c>
      <c r="D50" s="124">
        <v>2.8169014084507043E-2</v>
      </c>
      <c r="E50" s="124">
        <v>0</v>
      </c>
      <c r="F50" s="124">
        <v>0</v>
      </c>
      <c r="G50" s="124">
        <v>0</v>
      </c>
      <c r="H50" s="124">
        <v>0</v>
      </c>
      <c r="I50" s="124">
        <v>0</v>
      </c>
      <c r="J50" s="124">
        <v>0</v>
      </c>
      <c r="K50" s="125">
        <v>0</v>
      </c>
      <c r="M50" s="169"/>
      <c r="N50" s="170"/>
      <c r="O50" s="170"/>
      <c r="P50" s="170"/>
      <c r="Q50" s="170"/>
      <c r="R50" s="170"/>
      <c r="S50" s="170"/>
      <c r="T50" s="170"/>
      <c r="U50" s="170"/>
      <c r="V50" s="171"/>
    </row>
    <row r="51" spans="1:22" x14ac:dyDescent="0.3">
      <c r="A51" s="20"/>
      <c r="B51" s="77" t="s">
        <v>4</v>
      </c>
      <c r="C51" s="126">
        <v>0</v>
      </c>
      <c r="D51" s="127">
        <v>0.9719626168224299</v>
      </c>
      <c r="E51" s="127">
        <v>1.8691588785046728E-2</v>
      </c>
      <c r="F51" s="127">
        <v>0</v>
      </c>
      <c r="G51" s="127">
        <v>0</v>
      </c>
      <c r="H51" s="127">
        <v>0</v>
      </c>
      <c r="I51" s="127">
        <v>0</v>
      </c>
      <c r="J51" s="127">
        <v>0</v>
      </c>
      <c r="K51" s="128">
        <v>9.3457943925233638E-3</v>
      </c>
      <c r="M51" s="169"/>
      <c r="N51" s="170"/>
      <c r="O51" s="170"/>
      <c r="P51" s="170"/>
      <c r="Q51" s="170"/>
      <c r="R51" s="170"/>
      <c r="S51" s="170"/>
      <c r="T51" s="170"/>
      <c r="U51" s="170"/>
      <c r="V51" s="171"/>
    </row>
    <row r="52" spans="1:22" x14ac:dyDescent="0.3">
      <c r="A52" s="20"/>
      <c r="B52" s="77" t="s">
        <v>5</v>
      </c>
      <c r="C52" s="126">
        <v>3.125E-2</v>
      </c>
      <c r="D52" s="127">
        <v>5.46875E-2</v>
      </c>
      <c r="E52" s="127">
        <v>0.8125</v>
      </c>
      <c r="F52" s="127">
        <v>3.90625E-2</v>
      </c>
      <c r="G52" s="127">
        <v>3.125E-2</v>
      </c>
      <c r="H52" s="127">
        <v>2.34375E-2</v>
      </c>
      <c r="I52" s="127">
        <v>0</v>
      </c>
      <c r="J52" s="127">
        <v>0</v>
      </c>
      <c r="K52" s="128">
        <v>7.8125E-3</v>
      </c>
      <c r="M52" s="169"/>
      <c r="N52" s="170"/>
      <c r="O52" s="170"/>
      <c r="P52" s="170"/>
      <c r="Q52" s="170"/>
      <c r="R52" s="170"/>
      <c r="S52" s="170"/>
      <c r="T52" s="170"/>
      <c r="U52" s="170"/>
      <c r="V52" s="171"/>
    </row>
    <row r="53" spans="1:22" x14ac:dyDescent="0.3">
      <c r="A53" s="20"/>
      <c r="B53" s="77" t="s">
        <v>6</v>
      </c>
      <c r="C53" s="126">
        <v>8.130081300813009E-3</v>
      </c>
      <c r="D53" s="127">
        <v>8.130081300813009E-3</v>
      </c>
      <c r="E53" s="127">
        <v>4.065040650406504E-2</v>
      </c>
      <c r="F53" s="127">
        <v>0.89430894308943087</v>
      </c>
      <c r="G53" s="127">
        <v>2.4390243902439025E-2</v>
      </c>
      <c r="H53" s="127">
        <v>1.6260162601626018E-2</v>
      </c>
      <c r="I53" s="127">
        <v>0</v>
      </c>
      <c r="J53" s="127">
        <v>0</v>
      </c>
      <c r="K53" s="128">
        <v>8.130081300813009E-3</v>
      </c>
      <c r="M53" s="169"/>
      <c r="N53" s="170"/>
      <c r="O53" s="170"/>
      <c r="P53" s="170"/>
      <c r="Q53" s="170"/>
      <c r="R53" s="170"/>
      <c r="S53" s="170"/>
      <c r="T53" s="170"/>
      <c r="U53" s="170"/>
      <c r="V53" s="171"/>
    </row>
    <row r="54" spans="1:22" x14ac:dyDescent="0.3">
      <c r="A54" s="20"/>
      <c r="B54" s="77" t="s">
        <v>7</v>
      </c>
      <c r="C54" s="126">
        <v>0</v>
      </c>
      <c r="D54" s="127">
        <v>1.3333333333333334E-2</v>
      </c>
      <c r="E54" s="127">
        <v>0</v>
      </c>
      <c r="F54" s="127">
        <v>1.3333333333333334E-2</v>
      </c>
      <c r="G54" s="127">
        <v>0.73333333333333328</v>
      </c>
      <c r="H54" s="127">
        <v>9.3333333333333338E-2</v>
      </c>
      <c r="I54" s="127">
        <v>0.04</v>
      </c>
      <c r="J54" s="127">
        <v>1.3333333333333334E-2</v>
      </c>
      <c r="K54" s="132">
        <v>9.3333333333333338E-2</v>
      </c>
      <c r="M54" s="169"/>
      <c r="N54" s="170"/>
      <c r="O54" s="170"/>
      <c r="P54" s="170"/>
      <c r="Q54" s="170"/>
      <c r="R54" s="170"/>
      <c r="S54" s="170"/>
      <c r="T54" s="170"/>
      <c r="U54" s="170"/>
      <c r="V54" s="171"/>
    </row>
    <row r="55" spans="1:22" x14ac:dyDescent="0.3">
      <c r="A55" s="20"/>
      <c r="B55" s="77" t="s">
        <v>8</v>
      </c>
      <c r="C55" s="126">
        <v>0</v>
      </c>
      <c r="D55" s="127">
        <v>0</v>
      </c>
      <c r="E55" s="127">
        <v>1.8518518518518517E-2</v>
      </c>
      <c r="F55" s="127">
        <v>0</v>
      </c>
      <c r="G55" s="127">
        <v>5.5555555555555552E-2</v>
      </c>
      <c r="H55" s="127">
        <v>0.70370370370370372</v>
      </c>
      <c r="I55" s="127">
        <v>9.2592592592592587E-2</v>
      </c>
      <c r="J55" s="127">
        <v>9.2592592592592587E-2</v>
      </c>
      <c r="K55" s="128">
        <v>3.7037037037037035E-2</v>
      </c>
      <c r="M55" s="169"/>
      <c r="N55" s="170"/>
      <c r="O55" s="170"/>
      <c r="P55" s="170"/>
      <c r="Q55" s="170"/>
      <c r="R55" s="170"/>
      <c r="S55" s="170"/>
      <c r="T55" s="170"/>
      <c r="U55" s="170"/>
      <c r="V55" s="171"/>
    </row>
    <row r="56" spans="1:22" x14ac:dyDescent="0.3">
      <c r="A56" s="20"/>
      <c r="B56" s="77" t="s">
        <v>9</v>
      </c>
      <c r="C56" s="126">
        <v>0</v>
      </c>
      <c r="D56" s="127">
        <v>0</v>
      </c>
      <c r="E56" s="127">
        <v>0</v>
      </c>
      <c r="F56" s="127">
        <v>0</v>
      </c>
      <c r="G56" s="127">
        <v>0</v>
      </c>
      <c r="H56" s="127">
        <v>0</v>
      </c>
      <c r="I56" s="127">
        <v>0.63043478260869568</v>
      </c>
      <c r="J56" s="127">
        <v>0.2391304347826087</v>
      </c>
      <c r="K56" s="132">
        <v>0.13043478260869565</v>
      </c>
      <c r="M56" s="169"/>
      <c r="N56" s="170"/>
      <c r="O56" s="170"/>
      <c r="P56" s="170"/>
      <c r="Q56" s="170"/>
      <c r="R56" s="170"/>
      <c r="S56" s="170"/>
      <c r="T56" s="170"/>
      <c r="U56" s="170"/>
      <c r="V56" s="171"/>
    </row>
    <row r="57" spans="1:22" x14ac:dyDescent="0.3">
      <c r="A57" s="20"/>
      <c r="B57" s="77" t="s">
        <v>10</v>
      </c>
      <c r="C57" s="126">
        <v>0</v>
      </c>
      <c r="D57" s="127">
        <v>0</v>
      </c>
      <c r="E57" s="127">
        <v>0</v>
      </c>
      <c r="F57" s="127">
        <v>0</v>
      </c>
      <c r="G57" s="127">
        <v>0</v>
      </c>
      <c r="H57" s="127">
        <v>3.0303030303030304E-2</v>
      </c>
      <c r="I57" s="127">
        <v>0</v>
      </c>
      <c r="J57" s="127">
        <v>0.60606060606060608</v>
      </c>
      <c r="K57" s="132">
        <v>0.36363636363636365</v>
      </c>
      <c r="M57" s="169"/>
      <c r="N57" s="170"/>
      <c r="O57" s="170"/>
      <c r="P57" s="170"/>
      <c r="Q57" s="170"/>
      <c r="R57" s="170"/>
      <c r="S57" s="170"/>
      <c r="T57" s="170"/>
      <c r="U57" s="170"/>
      <c r="V57" s="171"/>
    </row>
    <row r="58" spans="1:22" x14ac:dyDescent="0.3">
      <c r="A58" s="20"/>
      <c r="B58" s="77" t="s">
        <v>14</v>
      </c>
      <c r="C58" s="129">
        <v>0</v>
      </c>
      <c r="D58" s="130">
        <v>0</v>
      </c>
      <c r="E58" s="130">
        <v>0</v>
      </c>
      <c r="F58" s="130">
        <v>0</v>
      </c>
      <c r="G58" s="130">
        <v>0</v>
      </c>
      <c r="H58" s="130">
        <v>0</v>
      </c>
      <c r="I58" s="130">
        <v>0</v>
      </c>
      <c r="J58" s="130">
        <v>0</v>
      </c>
      <c r="K58" s="131">
        <v>1</v>
      </c>
      <c r="M58" s="172"/>
      <c r="N58" s="173"/>
      <c r="O58" s="173"/>
      <c r="P58" s="173"/>
      <c r="Q58" s="173"/>
      <c r="R58" s="173"/>
      <c r="S58" s="173"/>
      <c r="T58" s="173"/>
      <c r="U58" s="173"/>
      <c r="V58" s="174"/>
    </row>
    <row r="59" spans="1:22" x14ac:dyDescent="0.3">
      <c r="A59" s="20"/>
    </row>
    <row r="60" spans="1:22" x14ac:dyDescent="0.3">
      <c r="A60" s="20"/>
    </row>
    <row r="61" spans="1:22" x14ac:dyDescent="0.3">
      <c r="A61" s="20"/>
    </row>
    <row r="62" spans="1:22" x14ac:dyDescent="0.3">
      <c r="A62" s="20"/>
    </row>
    <row r="63" spans="1:22" x14ac:dyDescent="0.3">
      <c r="A63" s="20"/>
    </row>
    <row r="64" spans="1:22" x14ac:dyDescent="0.3">
      <c r="A64" s="20"/>
    </row>
    <row r="65" spans="1:1" x14ac:dyDescent="0.3">
      <c r="A65" s="20"/>
    </row>
    <row r="66" spans="1:1" x14ac:dyDescent="0.3">
      <c r="A66" s="20"/>
    </row>
    <row r="67" spans="1:1" x14ac:dyDescent="0.3">
      <c r="A67" s="20"/>
    </row>
    <row r="68" spans="1:1" x14ac:dyDescent="0.3">
      <c r="A68" s="20"/>
    </row>
    <row r="69" spans="1:1" x14ac:dyDescent="0.3">
      <c r="A69" s="20"/>
    </row>
    <row r="70" spans="1:1" x14ac:dyDescent="0.3">
      <c r="A70" s="20"/>
    </row>
    <row r="71" spans="1:1" x14ac:dyDescent="0.3">
      <c r="A71" s="20"/>
    </row>
    <row r="72" spans="1:1" x14ac:dyDescent="0.3">
      <c r="A72" s="20"/>
    </row>
    <row r="73" spans="1:1" x14ac:dyDescent="0.3">
      <c r="A73" s="20"/>
    </row>
    <row r="74" spans="1:1" x14ac:dyDescent="0.3">
      <c r="A74" s="20"/>
    </row>
    <row r="75" spans="1:1" x14ac:dyDescent="0.3">
      <c r="A75" s="20"/>
    </row>
    <row r="76" spans="1:1" x14ac:dyDescent="0.3">
      <c r="A76" s="20"/>
    </row>
    <row r="77" spans="1:1" x14ac:dyDescent="0.3">
      <c r="A77" s="20"/>
    </row>
    <row r="78" spans="1:1" x14ac:dyDescent="0.3">
      <c r="A78" s="20"/>
    </row>
    <row r="79" spans="1:1" x14ac:dyDescent="0.3">
      <c r="A79" s="20"/>
    </row>
    <row r="80" spans="1:1" x14ac:dyDescent="0.3">
      <c r="A80" s="20"/>
    </row>
    <row r="81" spans="1:22" x14ac:dyDescent="0.3">
      <c r="A81" s="20"/>
    </row>
    <row r="82" spans="1:22" x14ac:dyDescent="0.3">
      <c r="A82" s="20"/>
    </row>
    <row r="83" spans="1:22" x14ac:dyDescent="0.3">
      <c r="A83" s="20"/>
    </row>
    <row r="84" spans="1:22" x14ac:dyDescent="0.3">
      <c r="A84" s="20"/>
    </row>
    <row r="85" spans="1:22" x14ac:dyDescent="0.3">
      <c r="A85" s="20"/>
    </row>
    <row r="86" spans="1:22" x14ac:dyDescent="0.3">
      <c r="A86" s="20"/>
    </row>
    <row r="87" spans="1:22" x14ac:dyDescent="0.3">
      <c r="A87" s="20"/>
    </row>
    <row r="88" spans="1:22" x14ac:dyDescent="0.3">
      <c r="A88" s="20"/>
    </row>
    <row r="89" spans="1:22" x14ac:dyDescent="0.3">
      <c r="A89" s="20"/>
    </row>
    <row r="90" spans="1:22" x14ac:dyDescent="0.3">
      <c r="A90" s="20"/>
    </row>
    <row r="91" spans="1:22" x14ac:dyDescent="0.3">
      <c r="A91" s="20"/>
      <c r="B91" s="20"/>
      <c r="C91" s="20"/>
      <c r="D91" s="20"/>
      <c r="E91" s="20"/>
      <c r="F91" s="20"/>
      <c r="G91" s="20"/>
      <c r="H91" s="20"/>
      <c r="I91" s="20"/>
      <c r="J91" s="20"/>
      <c r="K91" s="20"/>
      <c r="L91" s="20"/>
      <c r="M91" s="20"/>
      <c r="N91" s="20"/>
      <c r="O91" s="20"/>
      <c r="P91" s="20"/>
      <c r="Q91" s="20"/>
      <c r="R91" s="20"/>
      <c r="S91" s="20"/>
      <c r="T91" s="20"/>
      <c r="U91" s="20"/>
      <c r="V91" s="20"/>
    </row>
    <row r="92" spans="1:22" x14ac:dyDescent="0.3">
      <c r="A92" s="20"/>
      <c r="B92" s="20"/>
      <c r="C92" s="20"/>
      <c r="D92" s="20"/>
      <c r="E92" s="20"/>
      <c r="F92" s="20"/>
      <c r="G92" s="20"/>
      <c r="H92" s="20"/>
      <c r="I92" s="20"/>
      <c r="J92" s="20"/>
      <c r="K92" s="20"/>
      <c r="L92" s="20"/>
      <c r="M92" s="20"/>
      <c r="N92" s="20"/>
      <c r="O92" s="20"/>
      <c r="P92" s="20"/>
      <c r="Q92" s="20"/>
      <c r="R92" s="20"/>
      <c r="S92" s="20"/>
      <c r="T92" s="20"/>
      <c r="U92" s="20"/>
      <c r="V92" s="20"/>
    </row>
  </sheetData>
  <mergeCells count="7">
    <mergeCell ref="C48:K48"/>
    <mergeCell ref="C36:K36"/>
    <mergeCell ref="M48:V58"/>
    <mergeCell ref="B2:K2"/>
    <mergeCell ref="B13:K13"/>
    <mergeCell ref="B25:K25"/>
    <mergeCell ref="M36:V36"/>
  </mergeCells>
  <conditionalFormatting sqref="C38:K46">
    <cfRule type="colorScale" priority="3">
      <colorScale>
        <cfvo type="min"/>
        <cfvo type="max"/>
        <color rgb="FFFCFCFF"/>
        <color rgb="FF63BE7B"/>
      </colorScale>
    </cfRule>
  </conditionalFormatting>
  <conditionalFormatting sqref="C50:K58">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F4D4-643D-694B-B5BB-4F85ABFDE749}">
  <dimension ref="A1:V92"/>
  <sheetViews>
    <sheetView topLeftCell="A2" zoomScale="80" zoomScaleNormal="80" workbookViewId="0">
      <selection activeCell="A3" sqref="A3"/>
    </sheetView>
  </sheetViews>
  <sheetFormatPr defaultColWidth="11.5546875" defaultRowHeight="14.4" x14ac:dyDescent="0.3"/>
  <sheetData>
    <row r="1" spans="1:22" x14ac:dyDescent="0.3">
      <c r="A1" s="20"/>
      <c r="B1" s="20"/>
      <c r="C1" s="20"/>
      <c r="D1" s="20"/>
      <c r="E1" s="20"/>
      <c r="F1" s="20"/>
      <c r="G1" s="20"/>
      <c r="H1" s="20"/>
      <c r="I1" s="20"/>
      <c r="J1" s="20"/>
      <c r="K1" s="20"/>
      <c r="L1" s="20"/>
      <c r="M1" s="20"/>
      <c r="N1" s="20"/>
      <c r="O1" s="20"/>
      <c r="P1" s="20"/>
      <c r="Q1" s="20"/>
      <c r="R1" s="20"/>
      <c r="S1" s="20"/>
      <c r="T1" s="20"/>
      <c r="U1" s="20"/>
      <c r="V1" s="20"/>
    </row>
    <row r="2" spans="1:22" x14ac:dyDescent="0.3">
      <c r="A2" s="20"/>
      <c r="B2" s="175" t="s">
        <v>87</v>
      </c>
      <c r="C2" s="175"/>
      <c r="D2" s="175"/>
      <c r="E2" s="175"/>
      <c r="F2" s="175"/>
      <c r="G2" s="175"/>
      <c r="H2" s="175"/>
      <c r="I2" s="175"/>
      <c r="J2" s="175"/>
      <c r="K2" s="175"/>
      <c r="L2" s="20"/>
      <c r="M2" s="20"/>
      <c r="N2" s="20"/>
      <c r="O2" s="20"/>
      <c r="P2" s="20"/>
      <c r="Q2" s="20"/>
      <c r="R2" s="20"/>
      <c r="S2" s="20"/>
      <c r="T2" s="20"/>
      <c r="U2" s="20"/>
      <c r="V2" s="20"/>
    </row>
    <row r="3" spans="1:22" x14ac:dyDescent="0.3">
      <c r="A3" s="20"/>
      <c r="B3" s="82" t="s">
        <v>55</v>
      </c>
      <c r="C3" s="83" t="s">
        <v>56</v>
      </c>
      <c r="D3" s="83" t="s">
        <v>57</v>
      </c>
      <c r="E3" s="83" t="s">
        <v>58</v>
      </c>
      <c r="F3" s="83" t="s">
        <v>59</v>
      </c>
      <c r="G3" s="83" t="s">
        <v>60</v>
      </c>
      <c r="H3" s="83" t="s">
        <v>61</v>
      </c>
      <c r="I3" s="83" t="s">
        <v>62</v>
      </c>
      <c r="J3" s="83" t="s">
        <v>63</v>
      </c>
      <c r="K3" s="83" t="s">
        <v>14</v>
      </c>
      <c r="L3" s="20"/>
      <c r="M3" s="20"/>
      <c r="N3" s="20"/>
      <c r="O3" s="20"/>
      <c r="P3" s="20"/>
      <c r="Q3" s="20"/>
      <c r="R3" s="20"/>
      <c r="S3" s="20"/>
      <c r="T3" s="20"/>
      <c r="U3" s="20"/>
      <c r="V3" s="20"/>
    </row>
    <row r="4" spans="1:22" x14ac:dyDescent="0.3">
      <c r="A4" s="20"/>
      <c r="B4" s="83" t="s">
        <v>56</v>
      </c>
      <c r="C4" s="2">
        <v>79.273972602739732</v>
      </c>
      <c r="D4" s="2">
        <v>0</v>
      </c>
      <c r="E4" s="2">
        <v>0</v>
      </c>
      <c r="F4" s="2">
        <v>0</v>
      </c>
      <c r="G4" s="2">
        <v>0</v>
      </c>
      <c r="H4" s="2">
        <v>0</v>
      </c>
      <c r="I4" s="2">
        <v>0</v>
      </c>
      <c r="J4" s="2">
        <v>0</v>
      </c>
      <c r="K4" s="2">
        <v>1</v>
      </c>
      <c r="L4" s="20"/>
      <c r="M4" s="20"/>
      <c r="N4" s="20"/>
      <c r="O4" s="20"/>
      <c r="P4" s="20"/>
      <c r="Q4" s="20"/>
      <c r="R4" s="20"/>
      <c r="S4" s="20"/>
      <c r="T4" s="20"/>
      <c r="U4" s="20"/>
      <c r="V4" s="20"/>
    </row>
    <row r="5" spans="1:22" x14ac:dyDescent="0.3">
      <c r="A5" s="20"/>
      <c r="B5" s="83" t="s">
        <v>57</v>
      </c>
      <c r="C5" s="2">
        <v>2</v>
      </c>
      <c r="D5" s="2">
        <v>120.49589041095891</v>
      </c>
      <c r="E5" s="2">
        <v>1</v>
      </c>
      <c r="F5" s="2">
        <v>2</v>
      </c>
      <c r="G5" s="2">
        <v>0</v>
      </c>
      <c r="H5" s="2">
        <v>0</v>
      </c>
      <c r="I5" s="2">
        <v>0</v>
      </c>
      <c r="J5" s="2">
        <v>0</v>
      </c>
      <c r="K5" s="2">
        <v>1</v>
      </c>
      <c r="L5" s="20"/>
      <c r="M5" s="20"/>
      <c r="N5" s="20"/>
      <c r="O5" s="20"/>
      <c r="P5" s="20"/>
      <c r="Q5" s="20"/>
      <c r="R5" s="20"/>
      <c r="S5" s="20"/>
      <c r="T5" s="20"/>
      <c r="U5" s="20"/>
      <c r="V5" s="20"/>
    </row>
    <row r="6" spans="1:22" x14ac:dyDescent="0.3">
      <c r="A6" s="20"/>
      <c r="B6" s="83" t="s">
        <v>58</v>
      </c>
      <c r="C6" s="2">
        <v>5</v>
      </c>
      <c r="D6" s="2">
        <v>1</v>
      </c>
      <c r="E6" s="2">
        <v>124.66575342465754</v>
      </c>
      <c r="F6" s="2">
        <v>2</v>
      </c>
      <c r="G6" s="2">
        <v>0</v>
      </c>
      <c r="H6" s="2">
        <v>0</v>
      </c>
      <c r="I6" s="2">
        <v>0</v>
      </c>
      <c r="J6" s="2">
        <v>0</v>
      </c>
      <c r="K6" s="2">
        <v>2</v>
      </c>
      <c r="L6" s="20"/>
      <c r="M6" s="20"/>
      <c r="N6" s="20"/>
      <c r="O6" s="20"/>
      <c r="P6" s="20"/>
      <c r="Q6" s="20"/>
      <c r="R6" s="20"/>
      <c r="S6" s="20"/>
      <c r="T6" s="20"/>
      <c r="U6" s="20"/>
      <c r="V6" s="20"/>
    </row>
    <row r="7" spans="1:22" x14ac:dyDescent="0.3">
      <c r="A7" s="20"/>
      <c r="B7" s="83" t="s">
        <v>59</v>
      </c>
      <c r="C7" s="2">
        <v>0</v>
      </c>
      <c r="D7" s="2">
        <v>1</v>
      </c>
      <c r="E7" s="2">
        <v>6</v>
      </c>
      <c r="F7" s="2">
        <v>121.79452054794521</v>
      </c>
      <c r="G7" s="2">
        <v>6</v>
      </c>
      <c r="H7" s="2">
        <v>4</v>
      </c>
      <c r="I7" s="2">
        <v>0</v>
      </c>
      <c r="J7" s="2">
        <v>0</v>
      </c>
      <c r="K7" s="2">
        <v>7</v>
      </c>
      <c r="L7" s="20"/>
      <c r="M7" s="20"/>
      <c r="N7" s="20"/>
      <c r="O7" s="20"/>
      <c r="P7" s="20"/>
      <c r="Q7" s="20"/>
      <c r="R7" s="20"/>
      <c r="S7" s="20"/>
      <c r="T7" s="20"/>
      <c r="U7" s="20"/>
      <c r="V7" s="20"/>
    </row>
    <row r="8" spans="1:22" x14ac:dyDescent="0.3">
      <c r="A8" s="20"/>
      <c r="B8" s="83" t="s">
        <v>60</v>
      </c>
      <c r="C8" s="2">
        <v>0</v>
      </c>
      <c r="D8" s="2">
        <v>0</v>
      </c>
      <c r="E8" s="2">
        <v>1</v>
      </c>
      <c r="F8" s="2">
        <v>8</v>
      </c>
      <c r="G8" s="2">
        <v>60.583561643835615</v>
      </c>
      <c r="H8" s="2">
        <v>3</v>
      </c>
      <c r="I8" s="2">
        <v>2</v>
      </c>
      <c r="J8" s="2">
        <v>7</v>
      </c>
      <c r="K8" s="2">
        <v>5</v>
      </c>
      <c r="L8" s="20"/>
      <c r="M8" s="20"/>
      <c r="N8" s="20"/>
      <c r="O8" s="20"/>
      <c r="P8" s="20"/>
      <c r="Q8" s="20"/>
      <c r="R8" s="20"/>
      <c r="S8" s="20"/>
      <c r="T8" s="20"/>
      <c r="U8" s="20"/>
      <c r="V8" s="20"/>
    </row>
    <row r="9" spans="1:22" x14ac:dyDescent="0.3">
      <c r="A9" s="20"/>
      <c r="B9" s="83" t="s">
        <v>61</v>
      </c>
      <c r="C9" s="2">
        <v>0</v>
      </c>
      <c r="D9" s="2">
        <v>0</v>
      </c>
      <c r="E9" s="2">
        <v>3</v>
      </c>
      <c r="F9" s="2">
        <v>0</v>
      </c>
      <c r="G9" s="2">
        <v>5</v>
      </c>
      <c r="H9" s="2">
        <v>45.542465753424658</v>
      </c>
      <c r="I9" s="2">
        <v>3</v>
      </c>
      <c r="J9" s="2">
        <v>6</v>
      </c>
      <c r="K9" s="2">
        <v>0</v>
      </c>
      <c r="L9" s="20"/>
      <c r="M9" s="20"/>
      <c r="N9" s="20"/>
      <c r="O9" s="20"/>
      <c r="P9" s="20"/>
      <c r="Q9" s="20"/>
      <c r="R9" s="20"/>
      <c r="S9" s="20"/>
      <c r="T9" s="20"/>
      <c r="U9" s="20"/>
      <c r="V9" s="20"/>
    </row>
    <row r="10" spans="1:22" x14ac:dyDescent="0.3">
      <c r="A10" s="20"/>
      <c r="B10" s="83" t="s">
        <v>62</v>
      </c>
      <c r="C10" s="2">
        <v>0</v>
      </c>
      <c r="D10" s="2">
        <v>0</v>
      </c>
      <c r="E10" s="2">
        <v>0</v>
      </c>
      <c r="F10" s="2">
        <v>0</v>
      </c>
      <c r="G10" s="2">
        <v>3</v>
      </c>
      <c r="H10" s="2">
        <v>3</v>
      </c>
      <c r="I10" s="2">
        <v>29.745205479452054</v>
      </c>
      <c r="J10" s="2">
        <v>8</v>
      </c>
      <c r="K10" s="2">
        <v>5</v>
      </c>
      <c r="L10" s="20"/>
      <c r="M10" s="20"/>
      <c r="N10" s="20"/>
      <c r="O10" s="20"/>
      <c r="P10" s="20"/>
      <c r="Q10" s="20"/>
      <c r="R10" s="20"/>
      <c r="S10" s="20"/>
      <c r="T10" s="20"/>
      <c r="U10" s="20"/>
      <c r="V10" s="20"/>
    </row>
    <row r="11" spans="1:22" x14ac:dyDescent="0.3">
      <c r="A11" s="20"/>
      <c r="B11" s="83" t="s">
        <v>63</v>
      </c>
      <c r="C11" s="2">
        <v>0</v>
      </c>
      <c r="D11" s="2">
        <v>0</v>
      </c>
      <c r="E11" s="2">
        <v>0</v>
      </c>
      <c r="F11" s="2">
        <v>0</v>
      </c>
      <c r="G11" s="2">
        <v>0</v>
      </c>
      <c r="H11" s="2">
        <v>2</v>
      </c>
      <c r="I11" s="2">
        <v>1</v>
      </c>
      <c r="J11" s="2">
        <v>55.304109589041097</v>
      </c>
      <c r="K11" s="2">
        <v>25</v>
      </c>
      <c r="L11" s="20"/>
      <c r="M11" s="20"/>
      <c r="N11" s="20"/>
      <c r="O11" s="20"/>
      <c r="P11" s="20"/>
      <c r="Q11" s="20"/>
      <c r="R11" s="20"/>
      <c r="S11" s="20"/>
      <c r="T11" s="20"/>
      <c r="U11" s="20"/>
      <c r="V11" s="20"/>
    </row>
    <row r="12" spans="1:22" x14ac:dyDescent="0.3">
      <c r="A12" s="20"/>
      <c r="B12" s="20"/>
      <c r="C12" s="20"/>
      <c r="D12" s="20"/>
      <c r="E12" s="20"/>
      <c r="F12" s="20"/>
      <c r="G12" s="20"/>
      <c r="H12" s="20"/>
      <c r="I12" s="20"/>
      <c r="J12" s="20"/>
      <c r="K12" s="20"/>
      <c r="L12" s="20"/>
      <c r="M12" s="20"/>
      <c r="N12" s="20"/>
      <c r="O12" s="20"/>
      <c r="P12" s="20"/>
      <c r="Q12" s="20"/>
      <c r="R12" s="20"/>
      <c r="S12" s="20"/>
      <c r="T12" s="20"/>
      <c r="U12" s="20"/>
      <c r="V12" s="20"/>
    </row>
    <row r="13" spans="1:22" x14ac:dyDescent="0.3">
      <c r="A13" s="20"/>
      <c r="B13" s="176" t="s">
        <v>54</v>
      </c>
      <c r="C13" s="177">
        <v>1</v>
      </c>
      <c r="D13" s="177"/>
      <c r="E13" s="177"/>
      <c r="F13" s="177"/>
      <c r="G13" s="177"/>
      <c r="H13" s="177"/>
      <c r="I13" s="177"/>
      <c r="J13" s="177"/>
      <c r="K13" s="178"/>
      <c r="L13" s="20"/>
      <c r="M13" s="20"/>
      <c r="N13" s="20"/>
      <c r="O13" s="20"/>
      <c r="P13" s="20"/>
      <c r="Q13" s="20"/>
      <c r="R13" s="20"/>
      <c r="S13" s="20"/>
      <c r="T13" s="20"/>
      <c r="U13" s="20"/>
      <c r="V13" s="20"/>
    </row>
    <row r="14" spans="1:22" x14ac:dyDescent="0.3">
      <c r="A14" s="20"/>
      <c r="B14" s="82" t="s">
        <v>55</v>
      </c>
      <c r="C14" s="83" t="s">
        <v>56</v>
      </c>
      <c r="D14" s="83" t="s">
        <v>57</v>
      </c>
      <c r="E14" s="83" t="s">
        <v>58</v>
      </c>
      <c r="F14" s="83" t="s">
        <v>59</v>
      </c>
      <c r="G14" s="83" t="s">
        <v>60</v>
      </c>
      <c r="H14" s="83" t="s">
        <v>61</v>
      </c>
      <c r="I14" s="83" t="s">
        <v>62</v>
      </c>
      <c r="J14" s="83" t="s">
        <v>63</v>
      </c>
      <c r="K14" s="83" t="s">
        <v>14</v>
      </c>
      <c r="L14" s="20"/>
      <c r="M14" s="20"/>
      <c r="N14" s="20"/>
      <c r="O14" s="20"/>
      <c r="P14" s="20"/>
      <c r="Q14" s="20"/>
      <c r="R14" s="20"/>
      <c r="S14" s="20"/>
      <c r="T14" s="20"/>
      <c r="U14" s="20"/>
      <c r="V14" s="20"/>
    </row>
    <row r="15" spans="1:22" x14ac:dyDescent="0.3">
      <c r="A15" s="20">
        <v>1</v>
      </c>
      <c r="B15" s="83" t="s">
        <v>56</v>
      </c>
      <c r="C15" s="2">
        <f ca="1">-SUM(D15:K15)</f>
        <v>-1.2614480732676688E-2</v>
      </c>
      <c r="D15" s="2">
        <f ca="1">D4/OFFSET($B$3,$A15,$A15)</f>
        <v>0</v>
      </c>
      <c r="E15" s="2">
        <f t="shared" ref="E15:K15" ca="1" si="0">E4/OFFSET($B$3,$A15,$A15)</f>
        <v>0</v>
      </c>
      <c r="F15" s="2">
        <f t="shared" ca="1" si="0"/>
        <v>0</v>
      </c>
      <c r="G15" s="2">
        <f t="shared" ca="1" si="0"/>
        <v>0</v>
      </c>
      <c r="H15" s="2">
        <f t="shared" ca="1" si="0"/>
        <v>0</v>
      </c>
      <c r="I15" s="2">
        <f t="shared" ca="1" si="0"/>
        <v>0</v>
      </c>
      <c r="J15" s="2">
        <f t="shared" ca="1" si="0"/>
        <v>0</v>
      </c>
      <c r="K15" s="2">
        <f t="shared" ca="1" si="0"/>
        <v>1.2614480732676688E-2</v>
      </c>
      <c r="L15" s="20"/>
      <c r="M15" s="20"/>
      <c r="N15" s="20"/>
      <c r="O15" s="20"/>
      <c r="P15" s="20"/>
      <c r="Q15" s="20"/>
      <c r="R15" s="20"/>
      <c r="S15" s="20"/>
      <c r="T15" s="20"/>
      <c r="U15" s="20"/>
      <c r="V15" s="20"/>
    </row>
    <row r="16" spans="1:22" x14ac:dyDescent="0.3">
      <c r="A16" s="20">
        <v>2</v>
      </c>
      <c r="B16" s="83" t="s">
        <v>57</v>
      </c>
      <c r="C16" s="2">
        <f t="shared" ref="C16:K22" ca="1" si="1">C5/OFFSET($B$3,$A16,$A16)</f>
        <v>1.6598076442099999E-2</v>
      </c>
      <c r="D16" s="2">
        <f ca="1">-C16-SUM(E16:K16)</f>
        <v>-4.9794229326299996E-2</v>
      </c>
      <c r="E16" s="2">
        <f t="shared" ca="1" si="1"/>
        <v>8.2990382210499994E-3</v>
      </c>
      <c r="F16" s="2">
        <f t="shared" ca="1" si="1"/>
        <v>1.6598076442099999E-2</v>
      </c>
      <c r="G16" s="2">
        <f t="shared" ca="1" si="1"/>
        <v>0</v>
      </c>
      <c r="H16" s="2">
        <f t="shared" ca="1" si="1"/>
        <v>0</v>
      </c>
      <c r="I16" s="2">
        <f t="shared" ca="1" si="1"/>
        <v>0</v>
      </c>
      <c r="J16" s="2">
        <f t="shared" ca="1" si="1"/>
        <v>0</v>
      </c>
      <c r="K16" s="2">
        <f t="shared" ca="1" si="1"/>
        <v>8.2990382210499994E-3</v>
      </c>
      <c r="L16" s="20"/>
      <c r="M16" s="20"/>
      <c r="N16" s="20"/>
      <c r="O16" s="20"/>
      <c r="P16" s="20"/>
      <c r="Q16" s="20"/>
      <c r="R16" s="20"/>
      <c r="S16" s="20"/>
      <c r="T16" s="20"/>
      <c r="U16" s="20"/>
      <c r="V16" s="20"/>
    </row>
    <row r="17" spans="1:22" x14ac:dyDescent="0.3">
      <c r="A17" s="20">
        <v>3</v>
      </c>
      <c r="B17" s="83" t="s">
        <v>58</v>
      </c>
      <c r="C17" s="2">
        <f t="shared" ca="1" si="1"/>
        <v>4.0107245676109265E-2</v>
      </c>
      <c r="D17" s="2">
        <f t="shared" ca="1" si="1"/>
        <v>8.0214491352218528E-3</v>
      </c>
      <c r="E17" s="2">
        <f ca="1">-SUM(C17:D17)-SUM(F17:K17)</f>
        <v>-8.0214491352218531E-2</v>
      </c>
      <c r="F17" s="2">
        <f t="shared" ca="1" si="1"/>
        <v>1.6042898270443706E-2</v>
      </c>
      <c r="G17" s="2">
        <f t="shared" ca="1" si="1"/>
        <v>0</v>
      </c>
      <c r="H17" s="2">
        <f t="shared" ca="1" si="1"/>
        <v>0</v>
      </c>
      <c r="I17" s="2">
        <f t="shared" ca="1" si="1"/>
        <v>0</v>
      </c>
      <c r="J17" s="2">
        <f t="shared" ca="1" si="1"/>
        <v>0</v>
      </c>
      <c r="K17" s="2">
        <f t="shared" ca="1" si="1"/>
        <v>1.6042898270443706E-2</v>
      </c>
      <c r="L17" s="20"/>
      <c r="M17" s="20"/>
      <c r="N17" s="20"/>
      <c r="O17" s="20"/>
      <c r="P17" s="20"/>
      <c r="Q17" s="20"/>
      <c r="R17" s="20"/>
      <c r="S17" s="20"/>
      <c r="T17" s="20"/>
      <c r="U17" s="20"/>
      <c r="V17" s="20"/>
    </row>
    <row r="18" spans="1:22" x14ac:dyDescent="0.3">
      <c r="A18" s="20">
        <v>4</v>
      </c>
      <c r="B18" s="83" t="s">
        <v>59</v>
      </c>
      <c r="C18" s="2">
        <f t="shared" ca="1" si="1"/>
        <v>0</v>
      </c>
      <c r="D18" s="2">
        <f t="shared" ca="1" si="1"/>
        <v>8.2105499943763358E-3</v>
      </c>
      <c r="E18" s="2">
        <f t="shared" ca="1" si="1"/>
        <v>4.9263299966258015E-2</v>
      </c>
      <c r="F18" s="2">
        <f ca="1">-SUM(C18:E18)-SUM(G18:K18)</f>
        <v>-0.19705319986503203</v>
      </c>
      <c r="G18" s="2">
        <f t="shared" ca="1" si="1"/>
        <v>4.9263299966258015E-2</v>
      </c>
      <c r="H18" s="2">
        <f t="shared" ca="1" si="1"/>
        <v>3.2842199977505343E-2</v>
      </c>
      <c r="I18" s="2">
        <f t="shared" ca="1" si="1"/>
        <v>0</v>
      </c>
      <c r="J18" s="2">
        <f t="shared" ca="1" si="1"/>
        <v>0</v>
      </c>
      <c r="K18" s="2">
        <f t="shared" ca="1" si="1"/>
        <v>5.7473849960634343E-2</v>
      </c>
      <c r="L18" s="20"/>
      <c r="M18" s="20"/>
      <c r="N18" s="20"/>
      <c r="O18" s="20"/>
      <c r="P18" s="20"/>
      <c r="Q18" s="20"/>
      <c r="R18" s="20"/>
      <c r="S18" s="20"/>
      <c r="T18" s="20"/>
      <c r="U18" s="20"/>
      <c r="V18" s="20"/>
    </row>
    <row r="19" spans="1:22" x14ac:dyDescent="0.3">
      <c r="A19" s="20">
        <v>5</v>
      </c>
      <c r="B19" s="83" t="s">
        <v>60</v>
      </c>
      <c r="C19" s="2">
        <f t="shared" ca="1" si="1"/>
        <v>0</v>
      </c>
      <c r="D19" s="2">
        <f t="shared" ca="1" si="1"/>
        <v>0</v>
      </c>
      <c r="E19" s="2">
        <f t="shared" ca="1" si="1"/>
        <v>1.6506127617238728E-2</v>
      </c>
      <c r="F19" s="2">
        <f t="shared" ca="1" si="1"/>
        <v>0.13204902093790982</v>
      </c>
      <c r="G19" s="2">
        <f ca="1">-SUM(C19:F19)-SUM(H19:K19)</f>
        <v>-0.42915931804820695</v>
      </c>
      <c r="H19" s="2">
        <f t="shared" ca="1" si="1"/>
        <v>4.9518382851716183E-2</v>
      </c>
      <c r="I19" s="2">
        <f t="shared" ca="1" si="1"/>
        <v>3.3012255234477456E-2</v>
      </c>
      <c r="J19" s="2">
        <f t="shared" ca="1" si="1"/>
        <v>0.11554289332067109</v>
      </c>
      <c r="K19" s="2">
        <f t="shared" ca="1" si="1"/>
        <v>8.2530638086193639E-2</v>
      </c>
      <c r="L19" s="20"/>
      <c r="M19" s="20"/>
      <c r="N19" s="20"/>
      <c r="O19" s="20"/>
      <c r="P19" s="20"/>
      <c r="Q19" s="20"/>
      <c r="R19" s="20"/>
      <c r="S19" s="20"/>
      <c r="T19" s="20"/>
      <c r="U19" s="20"/>
      <c r="V19" s="20"/>
    </row>
    <row r="20" spans="1:22" x14ac:dyDescent="0.3">
      <c r="A20" s="20">
        <v>6</v>
      </c>
      <c r="B20" s="83" t="s">
        <v>61</v>
      </c>
      <c r="C20" s="2">
        <f t="shared" ca="1" si="1"/>
        <v>0</v>
      </c>
      <c r="D20" s="2">
        <f t="shared" ca="1" si="1"/>
        <v>0</v>
      </c>
      <c r="E20" s="2">
        <f t="shared" ca="1" si="1"/>
        <v>6.587258617578054E-2</v>
      </c>
      <c r="F20" s="2">
        <f t="shared" ca="1" si="1"/>
        <v>0</v>
      </c>
      <c r="G20" s="2">
        <f t="shared" ca="1" si="1"/>
        <v>0.1097876436263009</v>
      </c>
      <c r="H20" s="2">
        <f ca="1">-SUM(C20:G20)-SUM(I20:K20)</f>
        <v>-0.37327798832942305</v>
      </c>
      <c r="I20" s="2">
        <f t="shared" ca="1" si="1"/>
        <v>6.587258617578054E-2</v>
      </c>
      <c r="J20" s="2">
        <f t="shared" ca="1" si="1"/>
        <v>0.13174517235156108</v>
      </c>
      <c r="K20" s="2">
        <f t="shared" ca="1" si="1"/>
        <v>0</v>
      </c>
      <c r="L20" s="20"/>
      <c r="M20" s="20"/>
      <c r="N20" s="20"/>
      <c r="O20" s="20"/>
      <c r="P20" s="20"/>
      <c r="Q20" s="20"/>
      <c r="R20" s="20"/>
      <c r="S20" s="20"/>
      <c r="T20" s="20"/>
      <c r="U20" s="20"/>
      <c r="V20" s="20"/>
    </row>
    <row r="21" spans="1:22" x14ac:dyDescent="0.3">
      <c r="A21" s="20">
        <v>7</v>
      </c>
      <c r="B21" s="83" t="s">
        <v>62</v>
      </c>
      <c r="C21" s="2">
        <f t="shared" ca="1" si="1"/>
        <v>0</v>
      </c>
      <c r="D21" s="2">
        <f t="shared" ca="1" si="1"/>
        <v>0</v>
      </c>
      <c r="E21" s="2">
        <f t="shared" ca="1" si="1"/>
        <v>0</v>
      </c>
      <c r="F21" s="2">
        <f t="shared" ca="1" si="1"/>
        <v>0</v>
      </c>
      <c r="G21" s="2">
        <f t="shared" ca="1" si="1"/>
        <v>0.10085659021829235</v>
      </c>
      <c r="H21" s="2">
        <f t="shared" ca="1" si="1"/>
        <v>0.10085659021829235</v>
      </c>
      <c r="I21" s="2">
        <f ca="1">-SUM(C21:H21)-SUM(J21:K21)</f>
        <v>-0.63875840471585155</v>
      </c>
      <c r="J21" s="2">
        <f t="shared" ca="1" si="1"/>
        <v>0.26895090724877962</v>
      </c>
      <c r="K21" s="2">
        <f t="shared" ca="1" si="1"/>
        <v>0.16809431703048724</v>
      </c>
      <c r="L21" s="20"/>
      <c r="M21" s="20"/>
      <c r="N21" s="20"/>
      <c r="O21" s="20"/>
      <c r="P21" s="20"/>
      <c r="Q21" s="20"/>
      <c r="R21" s="20"/>
      <c r="S21" s="20"/>
      <c r="T21" s="20"/>
      <c r="U21" s="20"/>
      <c r="V21" s="20"/>
    </row>
    <row r="22" spans="1:22" x14ac:dyDescent="0.3">
      <c r="A22" s="20">
        <v>8</v>
      </c>
      <c r="B22" s="83" t="s">
        <v>63</v>
      </c>
      <c r="C22" s="2">
        <f t="shared" ca="1" si="1"/>
        <v>0</v>
      </c>
      <c r="D22" s="2">
        <f t="shared" ca="1" si="1"/>
        <v>0</v>
      </c>
      <c r="E22" s="2">
        <f t="shared" ca="1" si="1"/>
        <v>0</v>
      </c>
      <c r="F22" s="2">
        <f t="shared" ca="1" si="1"/>
        <v>0</v>
      </c>
      <c r="G22" s="2">
        <f t="shared" ca="1" si="1"/>
        <v>0</v>
      </c>
      <c r="H22" s="2">
        <f t="shared" ca="1" si="1"/>
        <v>3.616367779649262E-2</v>
      </c>
      <c r="I22" s="2">
        <f t="shared" ca="1" si="1"/>
        <v>1.808183889824631E-2</v>
      </c>
      <c r="J22" s="2">
        <f ca="1">-SUM(C22:I22)-SUM(K22)</f>
        <v>-0.50629148915089672</v>
      </c>
      <c r="K22" s="2">
        <f t="shared" ca="1" si="1"/>
        <v>0.45204597245615774</v>
      </c>
      <c r="L22" s="20"/>
      <c r="M22" s="20"/>
      <c r="N22" s="20"/>
      <c r="O22" s="20"/>
      <c r="P22" s="20"/>
      <c r="Q22" s="20"/>
      <c r="R22" s="20"/>
      <c r="S22" s="20"/>
      <c r="T22" s="20"/>
      <c r="U22" s="20"/>
      <c r="V22" s="20"/>
    </row>
    <row r="23" spans="1:22" x14ac:dyDescent="0.3">
      <c r="A23" s="20"/>
      <c r="B23" s="83" t="s">
        <v>14</v>
      </c>
      <c r="C23" s="77">
        <v>0</v>
      </c>
      <c r="D23" s="77">
        <v>0</v>
      </c>
      <c r="E23" s="77">
        <v>0</v>
      </c>
      <c r="F23" s="77">
        <v>0</v>
      </c>
      <c r="G23" s="77">
        <v>0</v>
      </c>
      <c r="H23" s="77">
        <v>0</v>
      </c>
      <c r="I23" s="77">
        <v>0</v>
      </c>
      <c r="J23" s="77">
        <v>0</v>
      </c>
      <c r="K23" s="77">
        <v>0</v>
      </c>
      <c r="L23" s="20"/>
      <c r="M23" s="20"/>
      <c r="N23" s="20"/>
      <c r="O23" s="20"/>
      <c r="P23" s="20"/>
      <c r="Q23" s="20"/>
      <c r="R23" s="20"/>
      <c r="S23" s="20"/>
      <c r="T23" s="20"/>
      <c r="U23" s="20"/>
      <c r="V23" s="20"/>
    </row>
    <row r="24" spans="1:22" x14ac:dyDescent="0.3">
      <c r="A24" s="20"/>
      <c r="B24" s="20"/>
      <c r="C24" s="20"/>
      <c r="D24" s="20"/>
      <c r="E24" s="20"/>
      <c r="F24" s="20"/>
      <c r="G24" s="20"/>
      <c r="H24" s="20"/>
      <c r="I24" s="20"/>
      <c r="J24" s="20"/>
      <c r="K24" s="20"/>
      <c r="L24" s="20"/>
      <c r="M24" s="20"/>
      <c r="N24" s="20"/>
      <c r="O24" s="20"/>
      <c r="P24" s="20"/>
      <c r="Q24" s="20"/>
      <c r="R24" s="20"/>
      <c r="S24" s="20"/>
      <c r="T24" s="20"/>
      <c r="U24" s="20"/>
      <c r="V24" s="20"/>
    </row>
    <row r="25" spans="1:22" x14ac:dyDescent="0.3">
      <c r="A25" s="20"/>
      <c r="B25" s="179" t="s">
        <v>88</v>
      </c>
      <c r="C25" s="179"/>
      <c r="D25" s="179"/>
      <c r="E25" s="179"/>
      <c r="F25" s="179"/>
      <c r="G25" s="179"/>
      <c r="H25" s="179"/>
      <c r="I25" s="179"/>
      <c r="J25" s="179"/>
      <c r="K25" s="179"/>
      <c r="L25" s="20"/>
      <c r="M25" s="20"/>
      <c r="N25" s="20"/>
      <c r="O25" s="20"/>
      <c r="P25" s="20"/>
      <c r="Q25" s="20"/>
      <c r="R25" s="20"/>
      <c r="S25" s="20"/>
      <c r="T25" s="20"/>
      <c r="U25" s="20"/>
      <c r="V25" s="20"/>
    </row>
    <row r="26" spans="1:22" x14ac:dyDescent="0.3">
      <c r="A26" s="20"/>
      <c r="B26" s="82" t="s">
        <v>55</v>
      </c>
      <c r="C26" s="83" t="s">
        <v>56</v>
      </c>
      <c r="D26" s="83" t="s">
        <v>57</v>
      </c>
      <c r="E26" s="83" t="s">
        <v>58</v>
      </c>
      <c r="F26" s="83" t="s">
        <v>59</v>
      </c>
      <c r="G26" s="83" t="s">
        <v>60</v>
      </c>
      <c r="H26" s="83" t="s">
        <v>61</v>
      </c>
      <c r="I26" s="83" t="s">
        <v>62</v>
      </c>
      <c r="J26" s="83" t="s">
        <v>63</v>
      </c>
      <c r="K26" s="83" t="s">
        <v>14</v>
      </c>
      <c r="L26" s="20"/>
      <c r="M26" s="20"/>
      <c r="N26" s="20"/>
      <c r="O26" s="20"/>
      <c r="P26" s="20"/>
      <c r="Q26" s="20"/>
      <c r="R26" s="20"/>
      <c r="S26" s="20"/>
      <c r="T26" s="20"/>
      <c r="U26" s="20"/>
      <c r="V26" s="20"/>
    </row>
    <row r="27" spans="1:22" x14ac:dyDescent="0.3">
      <c r="A27" s="20"/>
      <c r="B27" s="83" t="s">
        <v>56</v>
      </c>
      <c r="C27" s="2">
        <v>1</v>
      </c>
      <c r="D27" s="2">
        <v>0</v>
      </c>
      <c r="E27" s="2">
        <v>0</v>
      </c>
      <c r="F27" s="2">
        <v>0</v>
      </c>
      <c r="G27" s="2">
        <v>0</v>
      </c>
      <c r="H27" s="2">
        <v>0</v>
      </c>
      <c r="I27" s="2">
        <v>0</v>
      </c>
      <c r="J27" s="2">
        <v>0</v>
      </c>
      <c r="K27" s="2">
        <v>0</v>
      </c>
      <c r="L27" s="20"/>
      <c r="M27" s="20"/>
      <c r="N27" s="20"/>
      <c r="O27" s="20"/>
      <c r="P27" s="20"/>
      <c r="Q27" s="20"/>
      <c r="R27" s="20"/>
      <c r="S27" s="20"/>
      <c r="T27" s="20"/>
      <c r="U27" s="20"/>
      <c r="V27" s="20"/>
    </row>
    <row r="28" spans="1:22" x14ac:dyDescent="0.3">
      <c r="A28" s="20"/>
      <c r="B28" s="83" t="s">
        <v>57</v>
      </c>
      <c r="C28" s="2">
        <v>0</v>
      </c>
      <c r="D28" s="2">
        <v>1</v>
      </c>
      <c r="E28" s="2">
        <v>0</v>
      </c>
      <c r="F28" s="2">
        <v>0</v>
      </c>
      <c r="G28" s="2">
        <v>0</v>
      </c>
      <c r="H28" s="2">
        <v>0</v>
      </c>
      <c r="I28" s="2">
        <v>0</v>
      </c>
      <c r="J28" s="2">
        <v>0</v>
      </c>
      <c r="K28" s="2">
        <v>0</v>
      </c>
      <c r="L28" s="20"/>
      <c r="M28" s="20"/>
      <c r="N28" s="20"/>
      <c r="O28" s="20"/>
      <c r="P28" s="20"/>
      <c r="Q28" s="20"/>
      <c r="R28" s="20"/>
      <c r="S28" s="20"/>
      <c r="T28" s="20"/>
      <c r="U28" s="20"/>
      <c r="V28" s="20"/>
    </row>
    <row r="29" spans="1:22" x14ac:dyDescent="0.3">
      <c r="A29" s="20"/>
      <c r="B29" s="83" t="s">
        <v>58</v>
      </c>
      <c r="C29" s="2">
        <v>0</v>
      </c>
      <c r="D29" s="2">
        <v>0</v>
      </c>
      <c r="E29" s="2">
        <v>1</v>
      </c>
      <c r="F29" s="2">
        <v>0</v>
      </c>
      <c r="G29" s="2">
        <v>0</v>
      </c>
      <c r="H29" s="2">
        <v>0</v>
      </c>
      <c r="I29" s="2">
        <v>0</v>
      </c>
      <c r="J29" s="2">
        <v>0</v>
      </c>
      <c r="K29" s="2">
        <v>0</v>
      </c>
      <c r="L29" s="20"/>
      <c r="M29" s="20"/>
      <c r="N29" s="20"/>
      <c r="O29" s="20"/>
      <c r="P29" s="20"/>
      <c r="Q29" s="20"/>
      <c r="R29" s="20"/>
      <c r="S29" s="20"/>
      <c r="T29" s="20"/>
      <c r="U29" s="20"/>
      <c r="V29" s="20"/>
    </row>
    <row r="30" spans="1:22" x14ac:dyDescent="0.3">
      <c r="A30" s="20"/>
      <c r="B30" s="83" t="s">
        <v>59</v>
      </c>
      <c r="C30" s="2">
        <v>0</v>
      </c>
      <c r="D30" s="2">
        <v>0</v>
      </c>
      <c r="E30" s="2">
        <v>0</v>
      </c>
      <c r="F30" s="2">
        <v>1</v>
      </c>
      <c r="G30" s="2">
        <v>0</v>
      </c>
      <c r="H30" s="2">
        <v>0</v>
      </c>
      <c r="I30" s="2">
        <v>0</v>
      </c>
      <c r="J30" s="2">
        <v>0</v>
      </c>
      <c r="K30" s="2">
        <v>0</v>
      </c>
      <c r="L30" s="20"/>
      <c r="M30" s="20"/>
      <c r="N30" s="20"/>
      <c r="O30" s="20"/>
      <c r="P30" s="20"/>
      <c r="Q30" s="20"/>
      <c r="R30" s="20"/>
      <c r="S30" s="20"/>
      <c r="T30" s="20"/>
      <c r="U30" s="20"/>
      <c r="V30" s="20"/>
    </row>
    <row r="31" spans="1:22" x14ac:dyDescent="0.3">
      <c r="A31" s="20"/>
      <c r="B31" s="83" t="s">
        <v>60</v>
      </c>
      <c r="C31" s="2">
        <v>0</v>
      </c>
      <c r="D31" s="2">
        <v>0</v>
      </c>
      <c r="E31" s="2">
        <v>0</v>
      </c>
      <c r="F31" s="2">
        <v>0</v>
      </c>
      <c r="G31" s="2">
        <v>1</v>
      </c>
      <c r="H31" s="2">
        <v>0</v>
      </c>
      <c r="I31" s="2">
        <v>0</v>
      </c>
      <c r="J31" s="2">
        <v>0</v>
      </c>
      <c r="K31" s="2">
        <v>0</v>
      </c>
      <c r="L31" s="20"/>
      <c r="M31" s="20"/>
      <c r="N31" s="20"/>
      <c r="O31" s="20"/>
      <c r="P31" s="20"/>
      <c r="Q31" s="20"/>
      <c r="R31" s="20"/>
      <c r="S31" s="20"/>
      <c r="T31" s="20"/>
      <c r="U31" s="20"/>
      <c r="V31" s="20"/>
    </row>
    <row r="32" spans="1:22" x14ac:dyDescent="0.3">
      <c r="A32" s="20"/>
      <c r="B32" s="83" t="s">
        <v>61</v>
      </c>
      <c r="C32" s="2">
        <v>0</v>
      </c>
      <c r="D32" s="2">
        <v>0</v>
      </c>
      <c r="E32" s="2">
        <v>0</v>
      </c>
      <c r="F32" s="2">
        <v>0</v>
      </c>
      <c r="G32" s="2">
        <v>0</v>
      </c>
      <c r="H32" s="2">
        <v>1</v>
      </c>
      <c r="I32" s="2">
        <v>0</v>
      </c>
      <c r="J32" s="2">
        <v>0</v>
      </c>
      <c r="K32" s="2">
        <v>0</v>
      </c>
      <c r="L32" s="20"/>
      <c r="M32" s="20"/>
      <c r="N32" s="20"/>
      <c r="O32" s="20"/>
      <c r="P32" s="20"/>
      <c r="Q32" s="20"/>
      <c r="R32" s="20"/>
      <c r="S32" s="20"/>
      <c r="T32" s="20"/>
      <c r="U32" s="20"/>
      <c r="V32" s="20"/>
    </row>
    <row r="33" spans="1:22" x14ac:dyDescent="0.3">
      <c r="A33" s="20"/>
      <c r="B33" s="83" t="s">
        <v>62</v>
      </c>
      <c r="C33" s="2">
        <v>0</v>
      </c>
      <c r="D33" s="2">
        <v>0</v>
      </c>
      <c r="E33" s="2">
        <v>0</v>
      </c>
      <c r="F33" s="2">
        <v>0</v>
      </c>
      <c r="G33" s="2">
        <v>0</v>
      </c>
      <c r="H33" s="2">
        <v>0</v>
      </c>
      <c r="I33" s="2">
        <v>1</v>
      </c>
      <c r="J33" s="2">
        <v>0</v>
      </c>
      <c r="K33" s="2">
        <v>0</v>
      </c>
      <c r="L33" s="20"/>
      <c r="M33" s="20"/>
      <c r="N33" s="20"/>
      <c r="O33" s="20"/>
      <c r="P33" s="20"/>
      <c r="Q33" s="20"/>
      <c r="R33" s="20"/>
      <c r="S33" s="20"/>
      <c r="T33" s="20"/>
      <c r="U33" s="20"/>
      <c r="V33" s="20"/>
    </row>
    <row r="34" spans="1:22" x14ac:dyDescent="0.3">
      <c r="A34" s="20"/>
      <c r="B34" s="83" t="s">
        <v>63</v>
      </c>
      <c r="C34" s="2">
        <v>0</v>
      </c>
      <c r="D34" s="2">
        <v>0</v>
      </c>
      <c r="E34" s="2">
        <v>0</v>
      </c>
      <c r="F34" s="2">
        <v>0</v>
      </c>
      <c r="G34" s="2">
        <v>0</v>
      </c>
      <c r="H34" s="2">
        <v>0</v>
      </c>
      <c r="I34" s="2">
        <v>0</v>
      </c>
      <c r="J34" s="2">
        <v>1</v>
      </c>
      <c r="K34" s="2">
        <v>0</v>
      </c>
      <c r="L34" s="20"/>
      <c r="M34" s="20"/>
      <c r="N34" s="20"/>
      <c r="O34" s="20"/>
      <c r="P34" s="20"/>
      <c r="Q34" s="20"/>
      <c r="R34" s="20"/>
      <c r="S34" s="20"/>
      <c r="T34" s="20"/>
      <c r="U34" s="20"/>
      <c r="V34" s="20"/>
    </row>
    <row r="35" spans="1:22" x14ac:dyDescent="0.3">
      <c r="A35" s="20"/>
      <c r="B35" s="83" t="s">
        <v>14</v>
      </c>
      <c r="C35" s="2">
        <v>0</v>
      </c>
      <c r="D35" s="2">
        <v>0</v>
      </c>
      <c r="E35" s="2">
        <v>0</v>
      </c>
      <c r="F35" s="2">
        <v>0</v>
      </c>
      <c r="G35" s="2">
        <v>0</v>
      </c>
      <c r="H35" s="2">
        <v>0</v>
      </c>
      <c r="I35" s="2">
        <v>0</v>
      </c>
      <c r="J35" s="2">
        <v>0</v>
      </c>
      <c r="K35" s="2">
        <v>1</v>
      </c>
      <c r="L35" s="20"/>
      <c r="M35" s="20"/>
      <c r="N35" s="20"/>
      <c r="O35" s="20"/>
      <c r="P35" s="20"/>
      <c r="Q35" s="20"/>
      <c r="R35" s="20"/>
      <c r="S35" s="20"/>
      <c r="T35" s="20"/>
      <c r="U35" s="20"/>
      <c r="V35" s="20"/>
    </row>
    <row r="36" spans="1:22" ht="48" customHeight="1" x14ac:dyDescent="0.3">
      <c r="A36" s="20"/>
      <c r="B36" s="122"/>
      <c r="C36" s="163" t="s">
        <v>96</v>
      </c>
      <c r="D36" s="164"/>
      <c r="E36" s="164"/>
      <c r="F36" s="164"/>
      <c r="G36" s="164"/>
      <c r="H36" s="164"/>
      <c r="I36" s="164"/>
      <c r="J36" s="164"/>
      <c r="K36" s="165"/>
      <c r="L36" s="20"/>
      <c r="M36" s="179" t="s">
        <v>89</v>
      </c>
      <c r="N36" s="179"/>
      <c r="O36" s="179"/>
      <c r="P36" s="179"/>
      <c r="Q36" s="179"/>
      <c r="R36" s="179"/>
      <c r="S36" s="179"/>
      <c r="T36" s="179"/>
      <c r="U36" s="179"/>
      <c r="V36" s="179"/>
    </row>
    <row r="37" spans="1:22" x14ac:dyDescent="0.3">
      <c r="A37" s="20"/>
      <c r="B37" s="21" t="s">
        <v>55</v>
      </c>
      <c r="C37" s="77" t="s">
        <v>56</v>
      </c>
      <c r="D37" s="77" t="s">
        <v>57</v>
      </c>
      <c r="E37" s="77" t="s">
        <v>58</v>
      </c>
      <c r="F37" s="77" t="s">
        <v>59</v>
      </c>
      <c r="G37" s="77" t="s">
        <v>60</v>
      </c>
      <c r="H37" s="77" t="s">
        <v>61</v>
      </c>
      <c r="I37" s="77" t="s">
        <v>62</v>
      </c>
      <c r="J37" s="77" t="s">
        <v>63</v>
      </c>
      <c r="K37" s="77" t="s">
        <v>14</v>
      </c>
      <c r="L37" s="20"/>
      <c r="M37" s="82" t="s">
        <v>55</v>
      </c>
      <c r="N37" s="83" t="s">
        <v>56</v>
      </c>
      <c r="O37" s="83" t="s">
        <v>57</v>
      </c>
      <c r="P37" s="83" t="s">
        <v>58</v>
      </c>
      <c r="Q37" s="83" t="s">
        <v>59</v>
      </c>
      <c r="R37" s="83" t="s">
        <v>60</v>
      </c>
      <c r="S37" s="83" t="s">
        <v>61</v>
      </c>
      <c r="T37" s="83" t="s">
        <v>62</v>
      </c>
      <c r="U37" s="83" t="s">
        <v>63</v>
      </c>
      <c r="V37" s="83" t="s">
        <v>14</v>
      </c>
    </row>
    <row r="38" spans="1:22" x14ac:dyDescent="0.3">
      <c r="A38" s="20"/>
      <c r="B38" s="77" t="s">
        <v>56</v>
      </c>
      <c r="C38" s="123">
        <f ca="1">C27+N38</f>
        <v>0.98738551926732332</v>
      </c>
      <c r="D38" s="124">
        <f t="shared" ref="D38:K46" ca="1" si="2">D27+O38</f>
        <v>0</v>
      </c>
      <c r="E38" s="124">
        <f t="shared" ca="1" si="2"/>
        <v>0</v>
      </c>
      <c r="F38" s="124">
        <f t="shared" ca="1" si="2"/>
        <v>0</v>
      </c>
      <c r="G38" s="124">
        <f t="shared" ca="1" si="2"/>
        <v>0</v>
      </c>
      <c r="H38" s="124">
        <f t="shared" ca="1" si="2"/>
        <v>0</v>
      </c>
      <c r="I38" s="124">
        <f t="shared" ca="1" si="2"/>
        <v>0</v>
      </c>
      <c r="J38" s="124">
        <f t="shared" ca="1" si="2"/>
        <v>0</v>
      </c>
      <c r="K38" s="125">
        <f t="shared" ca="1" si="2"/>
        <v>1.2614480732676688E-2</v>
      </c>
      <c r="L38" s="35"/>
      <c r="M38" s="83" t="s">
        <v>56</v>
      </c>
      <c r="N38" s="2">
        <f ca="1">C15</f>
        <v>-1.2614480732676688E-2</v>
      </c>
      <c r="O38" s="2">
        <f t="shared" ref="O38:V46" ca="1" si="3">D15</f>
        <v>0</v>
      </c>
      <c r="P38" s="2">
        <f t="shared" ca="1" si="3"/>
        <v>0</v>
      </c>
      <c r="Q38" s="2">
        <f t="shared" ca="1" si="3"/>
        <v>0</v>
      </c>
      <c r="R38" s="2">
        <f t="shared" ca="1" si="3"/>
        <v>0</v>
      </c>
      <c r="S38" s="2">
        <f t="shared" ca="1" si="3"/>
        <v>0</v>
      </c>
      <c r="T38" s="2">
        <f t="shared" ca="1" si="3"/>
        <v>0</v>
      </c>
      <c r="U38" s="2">
        <f t="shared" ca="1" si="3"/>
        <v>0</v>
      </c>
      <c r="V38" s="2">
        <f t="shared" ca="1" si="3"/>
        <v>1.2614480732676688E-2</v>
      </c>
    </row>
    <row r="39" spans="1:22" x14ac:dyDescent="0.3">
      <c r="A39" s="20"/>
      <c r="B39" s="77" t="s">
        <v>57</v>
      </c>
      <c r="C39" s="126">
        <f t="shared" ref="C39:C46" ca="1" si="4">C28+N39</f>
        <v>1.6598076442099999E-2</v>
      </c>
      <c r="D39" s="127">
        <f t="shared" ca="1" si="2"/>
        <v>0.95020577067370005</v>
      </c>
      <c r="E39" s="127">
        <f t="shared" ca="1" si="2"/>
        <v>8.2990382210499994E-3</v>
      </c>
      <c r="F39" s="127">
        <f t="shared" ca="1" si="2"/>
        <v>1.6598076442099999E-2</v>
      </c>
      <c r="G39" s="127">
        <f t="shared" ca="1" si="2"/>
        <v>0</v>
      </c>
      <c r="H39" s="127">
        <f t="shared" ca="1" si="2"/>
        <v>0</v>
      </c>
      <c r="I39" s="127">
        <f t="shared" ca="1" si="2"/>
        <v>0</v>
      </c>
      <c r="J39" s="127">
        <f t="shared" ca="1" si="2"/>
        <v>0</v>
      </c>
      <c r="K39" s="128">
        <f t="shared" ca="1" si="2"/>
        <v>8.2990382210499994E-3</v>
      </c>
      <c r="L39" s="20"/>
      <c r="M39" s="83" t="s">
        <v>57</v>
      </c>
      <c r="N39" s="2">
        <f t="shared" ref="N39:N46" ca="1" si="5">C16</f>
        <v>1.6598076442099999E-2</v>
      </c>
      <c r="O39" s="2">
        <f t="shared" ca="1" si="3"/>
        <v>-4.9794229326299996E-2</v>
      </c>
      <c r="P39" s="2">
        <f t="shared" ca="1" si="3"/>
        <v>8.2990382210499994E-3</v>
      </c>
      <c r="Q39" s="2">
        <f t="shared" ca="1" si="3"/>
        <v>1.6598076442099999E-2</v>
      </c>
      <c r="R39" s="2">
        <f t="shared" ca="1" si="3"/>
        <v>0</v>
      </c>
      <c r="S39" s="2">
        <f t="shared" ca="1" si="3"/>
        <v>0</v>
      </c>
      <c r="T39" s="2">
        <f t="shared" ca="1" si="3"/>
        <v>0</v>
      </c>
      <c r="U39" s="2">
        <f t="shared" ca="1" si="3"/>
        <v>0</v>
      </c>
      <c r="V39" s="2">
        <f t="shared" ca="1" si="3"/>
        <v>8.2990382210499994E-3</v>
      </c>
    </row>
    <row r="40" spans="1:22" x14ac:dyDescent="0.3">
      <c r="A40" s="20"/>
      <c r="B40" s="77" t="s">
        <v>58</v>
      </c>
      <c r="C40" s="126">
        <f t="shared" ca="1" si="4"/>
        <v>4.0107245676109265E-2</v>
      </c>
      <c r="D40" s="127">
        <f t="shared" ca="1" si="2"/>
        <v>8.0214491352218528E-3</v>
      </c>
      <c r="E40" s="127">
        <f t="shared" ca="1" si="2"/>
        <v>0.91978550864778152</v>
      </c>
      <c r="F40" s="127">
        <f t="shared" ca="1" si="2"/>
        <v>1.6042898270443706E-2</v>
      </c>
      <c r="G40" s="127">
        <f t="shared" ca="1" si="2"/>
        <v>0</v>
      </c>
      <c r="H40" s="127">
        <f t="shared" ca="1" si="2"/>
        <v>0</v>
      </c>
      <c r="I40" s="127">
        <f t="shared" ca="1" si="2"/>
        <v>0</v>
      </c>
      <c r="J40" s="127">
        <f t="shared" ca="1" si="2"/>
        <v>0</v>
      </c>
      <c r="K40" s="132">
        <f t="shared" ca="1" si="2"/>
        <v>1.6042898270443706E-2</v>
      </c>
      <c r="L40" s="20"/>
      <c r="M40" s="83" t="s">
        <v>58</v>
      </c>
      <c r="N40" s="2">
        <f t="shared" ca="1" si="5"/>
        <v>4.0107245676109265E-2</v>
      </c>
      <c r="O40" s="2">
        <f t="shared" ca="1" si="3"/>
        <v>8.0214491352218528E-3</v>
      </c>
      <c r="P40" s="2">
        <f t="shared" ca="1" si="3"/>
        <v>-8.0214491352218531E-2</v>
      </c>
      <c r="Q40" s="2">
        <f t="shared" ca="1" si="3"/>
        <v>1.6042898270443706E-2</v>
      </c>
      <c r="R40" s="2">
        <f t="shared" ca="1" si="3"/>
        <v>0</v>
      </c>
      <c r="S40" s="2">
        <f t="shared" ca="1" si="3"/>
        <v>0</v>
      </c>
      <c r="T40" s="2">
        <f t="shared" ca="1" si="3"/>
        <v>0</v>
      </c>
      <c r="U40" s="2">
        <f t="shared" ca="1" si="3"/>
        <v>0</v>
      </c>
      <c r="V40" s="2">
        <f t="shared" ca="1" si="3"/>
        <v>1.6042898270443706E-2</v>
      </c>
    </row>
    <row r="41" spans="1:22" x14ac:dyDescent="0.3">
      <c r="A41" s="20"/>
      <c r="B41" s="77" t="s">
        <v>59</v>
      </c>
      <c r="C41" s="126">
        <f t="shared" ca="1" si="4"/>
        <v>0</v>
      </c>
      <c r="D41" s="127">
        <f t="shared" ca="1" si="2"/>
        <v>8.2105499943763358E-3</v>
      </c>
      <c r="E41" s="127">
        <f t="shared" ca="1" si="2"/>
        <v>4.9263299966258015E-2</v>
      </c>
      <c r="F41" s="127">
        <f t="shared" ca="1" si="2"/>
        <v>0.802946800134968</v>
      </c>
      <c r="G41" s="127">
        <f t="shared" ca="1" si="2"/>
        <v>4.9263299966258015E-2</v>
      </c>
      <c r="H41" s="127">
        <f t="shared" ca="1" si="2"/>
        <v>3.2842199977505343E-2</v>
      </c>
      <c r="I41" s="127">
        <f t="shared" ca="1" si="2"/>
        <v>0</v>
      </c>
      <c r="J41" s="127">
        <f t="shared" ca="1" si="2"/>
        <v>0</v>
      </c>
      <c r="K41" s="132">
        <f t="shared" ca="1" si="2"/>
        <v>5.7473849960634343E-2</v>
      </c>
      <c r="L41" s="20"/>
      <c r="M41" s="83" t="s">
        <v>59</v>
      </c>
      <c r="N41" s="2">
        <f t="shared" ca="1" si="5"/>
        <v>0</v>
      </c>
      <c r="O41" s="2">
        <f t="shared" ca="1" si="3"/>
        <v>8.2105499943763358E-3</v>
      </c>
      <c r="P41" s="2">
        <f t="shared" ca="1" si="3"/>
        <v>4.9263299966258015E-2</v>
      </c>
      <c r="Q41" s="2">
        <f t="shared" ca="1" si="3"/>
        <v>-0.19705319986503203</v>
      </c>
      <c r="R41" s="2">
        <f t="shared" ca="1" si="3"/>
        <v>4.9263299966258015E-2</v>
      </c>
      <c r="S41" s="2">
        <f t="shared" ca="1" si="3"/>
        <v>3.2842199977505343E-2</v>
      </c>
      <c r="T41" s="2">
        <f t="shared" ca="1" si="3"/>
        <v>0</v>
      </c>
      <c r="U41" s="2">
        <f t="shared" ca="1" si="3"/>
        <v>0</v>
      </c>
      <c r="V41" s="2">
        <f t="shared" ca="1" si="3"/>
        <v>5.7473849960634343E-2</v>
      </c>
    </row>
    <row r="42" spans="1:22" x14ac:dyDescent="0.3">
      <c r="A42" s="20"/>
      <c r="B42" s="77" t="s">
        <v>60</v>
      </c>
      <c r="C42" s="126">
        <f t="shared" ca="1" si="4"/>
        <v>0</v>
      </c>
      <c r="D42" s="127">
        <f t="shared" ca="1" si="2"/>
        <v>0</v>
      </c>
      <c r="E42" s="127">
        <f t="shared" ca="1" si="2"/>
        <v>1.6506127617238728E-2</v>
      </c>
      <c r="F42" s="127">
        <f t="shared" ca="1" si="2"/>
        <v>0.13204902093790982</v>
      </c>
      <c r="G42" s="127">
        <f t="shared" ca="1" si="2"/>
        <v>0.57084068195179305</v>
      </c>
      <c r="H42" s="127">
        <f t="shared" ca="1" si="2"/>
        <v>4.9518382851716183E-2</v>
      </c>
      <c r="I42" s="127">
        <f t="shared" ca="1" si="2"/>
        <v>3.3012255234477456E-2</v>
      </c>
      <c r="J42" s="127">
        <f t="shared" ca="1" si="2"/>
        <v>0.11554289332067109</v>
      </c>
      <c r="K42" s="128">
        <f t="shared" ca="1" si="2"/>
        <v>8.2530638086193639E-2</v>
      </c>
      <c r="L42" s="20"/>
      <c r="M42" s="83" t="s">
        <v>60</v>
      </c>
      <c r="N42" s="2">
        <f t="shared" ca="1" si="5"/>
        <v>0</v>
      </c>
      <c r="O42" s="2">
        <f t="shared" ca="1" si="3"/>
        <v>0</v>
      </c>
      <c r="P42" s="2">
        <f t="shared" ca="1" si="3"/>
        <v>1.6506127617238728E-2</v>
      </c>
      <c r="Q42" s="2">
        <f t="shared" ca="1" si="3"/>
        <v>0.13204902093790982</v>
      </c>
      <c r="R42" s="2">
        <f t="shared" ca="1" si="3"/>
        <v>-0.42915931804820695</v>
      </c>
      <c r="S42" s="2">
        <f t="shared" ca="1" si="3"/>
        <v>4.9518382851716183E-2</v>
      </c>
      <c r="T42" s="2">
        <f t="shared" ca="1" si="3"/>
        <v>3.3012255234477456E-2</v>
      </c>
      <c r="U42" s="2">
        <f t="shared" ca="1" si="3"/>
        <v>0.11554289332067109</v>
      </c>
      <c r="V42" s="2">
        <f t="shared" ca="1" si="3"/>
        <v>8.2530638086193639E-2</v>
      </c>
    </row>
    <row r="43" spans="1:22" x14ac:dyDescent="0.3">
      <c r="A43" s="20"/>
      <c r="B43" s="77" t="s">
        <v>61</v>
      </c>
      <c r="C43" s="126">
        <f t="shared" ca="1" si="4"/>
        <v>0</v>
      </c>
      <c r="D43" s="127">
        <f t="shared" ca="1" si="2"/>
        <v>0</v>
      </c>
      <c r="E43" s="127">
        <f t="shared" ca="1" si="2"/>
        <v>6.587258617578054E-2</v>
      </c>
      <c r="F43" s="127">
        <f t="shared" ca="1" si="2"/>
        <v>0</v>
      </c>
      <c r="G43" s="127">
        <f t="shared" ca="1" si="2"/>
        <v>0.1097876436263009</v>
      </c>
      <c r="H43" s="127">
        <f t="shared" ca="1" si="2"/>
        <v>0.62672201167057695</v>
      </c>
      <c r="I43" s="127">
        <f t="shared" ca="1" si="2"/>
        <v>6.587258617578054E-2</v>
      </c>
      <c r="J43" s="127">
        <f t="shared" ca="1" si="2"/>
        <v>0.13174517235156108</v>
      </c>
      <c r="K43" s="132">
        <f t="shared" ca="1" si="2"/>
        <v>0</v>
      </c>
      <c r="L43" s="20"/>
      <c r="M43" s="83" t="s">
        <v>61</v>
      </c>
      <c r="N43" s="2">
        <f t="shared" ca="1" si="5"/>
        <v>0</v>
      </c>
      <c r="O43" s="2">
        <f t="shared" ca="1" si="3"/>
        <v>0</v>
      </c>
      <c r="P43" s="2">
        <f t="shared" ca="1" si="3"/>
        <v>6.587258617578054E-2</v>
      </c>
      <c r="Q43" s="2">
        <f t="shared" ca="1" si="3"/>
        <v>0</v>
      </c>
      <c r="R43" s="2">
        <f t="shared" ca="1" si="3"/>
        <v>0.1097876436263009</v>
      </c>
      <c r="S43" s="2">
        <f t="shared" ca="1" si="3"/>
        <v>-0.37327798832942305</v>
      </c>
      <c r="T43" s="2">
        <f t="shared" ca="1" si="3"/>
        <v>6.587258617578054E-2</v>
      </c>
      <c r="U43" s="2">
        <f t="shared" ca="1" si="3"/>
        <v>0.13174517235156108</v>
      </c>
      <c r="V43" s="2">
        <f t="shared" ca="1" si="3"/>
        <v>0</v>
      </c>
    </row>
    <row r="44" spans="1:22" x14ac:dyDescent="0.3">
      <c r="A44" s="20"/>
      <c r="B44" s="77" t="s">
        <v>62</v>
      </c>
      <c r="C44" s="126">
        <f t="shared" ca="1" si="4"/>
        <v>0</v>
      </c>
      <c r="D44" s="127">
        <f t="shared" ca="1" si="2"/>
        <v>0</v>
      </c>
      <c r="E44" s="127">
        <f t="shared" ca="1" si="2"/>
        <v>0</v>
      </c>
      <c r="F44" s="127">
        <f t="shared" ca="1" si="2"/>
        <v>0</v>
      </c>
      <c r="G44" s="127">
        <f t="shared" ca="1" si="2"/>
        <v>0.10085659021829235</v>
      </c>
      <c r="H44" s="127">
        <f t="shared" ca="1" si="2"/>
        <v>0.10085659021829235</v>
      </c>
      <c r="I44" s="127">
        <f t="shared" ca="1" si="2"/>
        <v>0.36124159528414845</v>
      </c>
      <c r="J44" s="127">
        <f t="shared" ca="1" si="2"/>
        <v>0.26895090724877962</v>
      </c>
      <c r="K44" s="132">
        <f t="shared" ca="1" si="2"/>
        <v>0.16809431703048724</v>
      </c>
      <c r="L44" s="20"/>
      <c r="M44" s="83" t="s">
        <v>62</v>
      </c>
      <c r="N44" s="2">
        <f t="shared" ca="1" si="5"/>
        <v>0</v>
      </c>
      <c r="O44" s="2">
        <f t="shared" ca="1" si="3"/>
        <v>0</v>
      </c>
      <c r="P44" s="2">
        <f t="shared" ca="1" si="3"/>
        <v>0</v>
      </c>
      <c r="Q44" s="2">
        <f t="shared" ca="1" si="3"/>
        <v>0</v>
      </c>
      <c r="R44" s="2">
        <f t="shared" ca="1" si="3"/>
        <v>0.10085659021829235</v>
      </c>
      <c r="S44" s="2">
        <f t="shared" ca="1" si="3"/>
        <v>0.10085659021829235</v>
      </c>
      <c r="T44" s="2">
        <f t="shared" ca="1" si="3"/>
        <v>-0.63875840471585155</v>
      </c>
      <c r="U44" s="2">
        <f t="shared" ca="1" si="3"/>
        <v>0.26895090724877962</v>
      </c>
      <c r="V44" s="2">
        <f t="shared" ca="1" si="3"/>
        <v>0.16809431703048724</v>
      </c>
    </row>
    <row r="45" spans="1:22" x14ac:dyDescent="0.3">
      <c r="A45" s="20"/>
      <c r="B45" s="77" t="s">
        <v>63</v>
      </c>
      <c r="C45" s="126">
        <f t="shared" ca="1" si="4"/>
        <v>0</v>
      </c>
      <c r="D45" s="127">
        <f t="shared" ca="1" si="2"/>
        <v>0</v>
      </c>
      <c r="E45" s="127">
        <f t="shared" ca="1" si="2"/>
        <v>0</v>
      </c>
      <c r="F45" s="127">
        <f t="shared" ca="1" si="2"/>
        <v>0</v>
      </c>
      <c r="G45" s="127">
        <f t="shared" ca="1" si="2"/>
        <v>0</v>
      </c>
      <c r="H45" s="127">
        <f t="shared" ca="1" si="2"/>
        <v>3.616367779649262E-2</v>
      </c>
      <c r="I45" s="127">
        <f t="shared" ca="1" si="2"/>
        <v>1.808183889824631E-2</v>
      </c>
      <c r="J45" s="127">
        <f t="shared" ca="1" si="2"/>
        <v>0.49370851084910328</v>
      </c>
      <c r="K45" s="132">
        <f t="shared" ca="1" si="2"/>
        <v>0.45204597245615774</v>
      </c>
      <c r="L45" s="20"/>
      <c r="M45" s="83" t="s">
        <v>63</v>
      </c>
      <c r="N45" s="2">
        <f t="shared" ca="1" si="5"/>
        <v>0</v>
      </c>
      <c r="O45" s="2">
        <f t="shared" ca="1" si="3"/>
        <v>0</v>
      </c>
      <c r="P45" s="2">
        <f t="shared" ca="1" si="3"/>
        <v>0</v>
      </c>
      <c r="Q45" s="2">
        <f t="shared" ca="1" si="3"/>
        <v>0</v>
      </c>
      <c r="R45" s="2">
        <f t="shared" ca="1" si="3"/>
        <v>0</v>
      </c>
      <c r="S45" s="2">
        <f t="shared" ca="1" si="3"/>
        <v>3.616367779649262E-2</v>
      </c>
      <c r="T45" s="2">
        <f t="shared" ca="1" si="3"/>
        <v>1.808183889824631E-2</v>
      </c>
      <c r="U45" s="2">
        <f t="shared" ca="1" si="3"/>
        <v>-0.50629148915089672</v>
      </c>
      <c r="V45" s="2">
        <f t="shared" ca="1" si="3"/>
        <v>0.45204597245615774</v>
      </c>
    </row>
    <row r="46" spans="1:22" x14ac:dyDescent="0.3">
      <c r="A46" s="20"/>
      <c r="B46" s="77" t="s">
        <v>14</v>
      </c>
      <c r="C46" s="129">
        <f t="shared" si="4"/>
        <v>0</v>
      </c>
      <c r="D46" s="130">
        <f t="shared" si="2"/>
        <v>0</v>
      </c>
      <c r="E46" s="130">
        <f t="shared" si="2"/>
        <v>0</v>
      </c>
      <c r="F46" s="130">
        <f t="shared" si="2"/>
        <v>0</v>
      </c>
      <c r="G46" s="130">
        <f t="shared" si="2"/>
        <v>0</v>
      </c>
      <c r="H46" s="130">
        <f t="shared" si="2"/>
        <v>0</v>
      </c>
      <c r="I46" s="130">
        <f t="shared" si="2"/>
        <v>0</v>
      </c>
      <c r="J46" s="130">
        <f t="shared" si="2"/>
        <v>0</v>
      </c>
      <c r="K46" s="131">
        <f t="shared" si="2"/>
        <v>1</v>
      </c>
      <c r="L46" s="20"/>
      <c r="M46" s="83" t="s">
        <v>14</v>
      </c>
      <c r="N46" s="2">
        <f t="shared" si="5"/>
        <v>0</v>
      </c>
      <c r="O46" s="2">
        <f t="shared" si="3"/>
        <v>0</v>
      </c>
      <c r="P46" s="2">
        <f t="shared" si="3"/>
        <v>0</v>
      </c>
      <c r="Q46" s="2">
        <f t="shared" si="3"/>
        <v>0</v>
      </c>
      <c r="R46" s="2">
        <f t="shared" si="3"/>
        <v>0</v>
      </c>
      <c r="S46" s="2">
        <f t="shared" si="3"/>
        <v>0</v>
      </c>
      <c r="T46" s="2">
        <f t="shared" si="3"/>
        <v>0</v>
      </c>
      <c r="U46" s="2">
        <f t="shared" si="3"/>
        <v>0</v>
      </c>
      <c r="V46" s="2">
        <f t="shared" si="3"/>
        <v>0</v>
      </c>
    </row>
    <row r="47" spans="1:22" x14ac:dyDescent="0.3">
      <c r="A47" s="20"/>
    </row>
    <row r="48" spans="1:22" ht="57" customHeight="1" x14ac:dyDescent="0.3">
      <c r="A48" s="20"/>
      <c r="B48" s="15"/>
      <c r="C48" s="159" t="s">
        <v>65</v>
      </c>
      <c r="D48" s="159"/>
      <c r="E48" s="159"/>
      <c r="F48" s="159"/>
      <c r="G48" s="159"/>
      <c r="H48" s="159"/>
      <c r="I48" s="159"/>
      <c r="J48" s="159"/>
      <c r="K48" s="159"/>
      <c r="M48" s="166" t="s">
        <v>101</v>
      </c>
      <c r="N48" s="167"/>
      <c r="O48" s="167"/>
      <c r="P48" s="167"/>
      <c r="Q48" s="167"/>
      <c r="R48" s="167"/>
      <c r="S48" s="167"/>
      <c r="T48" s="167"/>
      <c r="U48" s="167"/>
      <c r="V48" s="168"/>
    </row>
    <row r="49" spans="1:22" x14ac:dyDescent="0.3">
      <c r="A49" s="20"/>
      <c r="B49" s="21"/>
      <c r="C49" s="77" t="s">
        <v>3</v>
      </c>
      <c r="D49" s="77" t="s">
        <v>4</v>
      </c>
      <c r="E49" s="77" t="s">
        <v>5</v>
      </c>
      <c r="F49" s="77" t="s">
        <v>6</v>
      </c>
      <c r="G49" s="77" t="s">
        <v>7</v>
      </c>
      <c r="H49" s="77" t="s">
        <v>8</v>
      </c>
      <c r="I49" s="77" t="s">
        <v>9</v>
      </c>
      <c r="J49" s="77" t="s">
        <v>10</v>
      </c>
      <c r="K49" s="77" t="s">
        <v>14</v>
      </c>
      <c r="M49" s="169"/>
      <c r="N49" s="170"/>
      <c r="O49" s="170"/>
      <c r="P49" s="170"/>
      <c r="Q49" s="170"/>
      <c r="R49" s="170"/>
      <c r="S49" s="170"/>
      <c r="T49" s="170"/>
      <c r="U49" s="170"/>
      <c r="V49" s="171"/>
    </row>
    <row r="50" spans="1:22" x14ac:dyDescent="0.3">
      <c r="A50" s="20"/>
      <c r="B50" s="77" t="s">
        <v>3</v>
      </c>
      <c r="C50" s="123">
        <v>0.98666666666666669</v>
      </c>
      <c r="D50" s="124">
        <v>0</v>
      </c>
      <c r="E50" s="124">
        <v>0</v>
      </c>
      <c r="F50" s="124">
        <v>0</v>
      </c>
      <c r="G50" s="124">
        <v>0</v>
      </c>
      <c r="H50" s="124">
        <v>0</v>
      </c>
      <c r="I50" s="124">
        <v>0</v>
      </c>
      <c r="J50" s="124">
        <v>0</v>
      </c>
      <c r="K50" s="125">
        <v>1.3333333333333334E-2</v>
      </c>
      <c r="M50" s="169"/>
      <c r="N50" s="170"/>
      <c r="O50" s="170"/>
      <c r="P50" s="170"/>
      <c r="Q50" s="170"/>
      <c r="R50" s="170"/>
      <c r="S50" s="170"/>
      <c r="T50" s="170"/>
      <c r="U50" s="170"/>
      <c r="V50" s="171"/>
    </row>
    <row r="51" spans="1:22" x14ac:dyDescent="0.3">
      <c r="A51" s="20"/>
      <c r="B51" s="77" t="s">
        <v>4</v>
      </c>
      <c r="C51" s="126">
        <v>1.680672268907563E-2</v>
      </c>
      <c r="D51" s="127">
        <v>0.95798319327731096</v>
      </c>
      <c r="E51" s="127">
        <v>0</v>
      </c>
      <c r="F51" s="127">
        <v>8.4033613445378148E-3</v>
      </c>
      <c r="G51" s="127">
        <v>0</v>
      </c>
      <c r="H51" s="127">
        <v>8.4033613445378148E-3</v>
      </c>
      <c r="I51" s="127">
        <v>0</v>
      </c>
      <c r="J51" s="127">
        <v>0</v>
      </c>
      <c r="K51" s="128">
        <v>8.4033613445378148E-3</v>
      </c>
      <c r="M51" s="169"/>
      <c r="N51" s="170"/>
      <c r="O51" s="170"/>
      <c r="P51" s="170"/>
      <c r="Q51" s="170"/>
      <c r="R51" s="170"/>
      <c r="S51" s="170"/>
      <c r="T51" s="170"/>
      <c r="U51" s="170"/>
      <c r="V51" s="171"/>
    </row>
    <row r="52" spans="1:22" x14ac:dyDescent="0.3">
      <c r="A52" s="20"/>
      <c r="B52" s="77" t="s">
        <v>5</v>
      </c>
      <c r="C52" s="126">
        <v>4.3103448275862072E-2</v>
      </c>
      <c r="D52" s="127">
        <v>8.6206896551724137E-3</v>
      </c>
      <c r="E52" s="127">
        <v>0.91379310344827591</v>
      </c>
      <c r="F52" s="127">
        <v>8.6206896551724137E-3</v>
      </c>
      <c r="G52" s="127">
        <v>0</v>
      </c>
      <c r="H52" s="127">
        <v>0</v>
      </c>
      <c r="I52" s="127">
        <v>0</v>
      </c>
      <c r="J52" s="127">
        <v>0</v>
      </c>
      <c r="K52" s="132">
        <v>2.5862068965517241E-2</v>
      </c>
      <c r="M52" s="169"/>
      <c r="N52" s="170"/>
      <c r="O52" s="170"/>
      <c r="P52" s="170"/>
      <c r="Q52" s="170"/>
      <c r="R52" s="170"/>
      <c r="S52" s="170"/>
      <c r="T52" s="170"/>
      <c r="U52" s="170"/>
      <c r="V52" s="171"/>
    </row>
    <row r="53" spans="1:22" x14ac:dyDescent="0.3">
      <c r="A53" s="20"/>
      <c r="B53" s="77" t="s">
        <v>6</v>
      </c>
      <c r="C53" s="126">
        <v>0</v>
      </c>
      <c r="D53" s="127">
        <v>0</v>
      </c>
      <c r="E53" s="127">
        <v>4.9586776859504134E-2</v>
      </c>
      <c r="F53" s="127">
        <v>0.85123966942148765</v>
      </c>
      <c r="G53" s="127">
        <v>3.3057851239669422E-2</v>
      </c>
      <c r="H53" s="127">
        <v>1.6528925619834711E-2</v>
      </c>
      <c r="I53" s="127">
        <v>0</v>
      </c>
      <c r="J53" s="127">
        <v>0</v>
      </c>
      <c r="K53" s="132">
        <v>4.9586776859504134E-2</v>
      </c>
      <c r="M53" s="169"/>
      <c r="N53" s="170"/>
      <c r="O53" s="170"/>
      <c r="P53" s="170"/>
      <c r="Q53" s="170"/>
      <c r="R53" s="170"/>
      <c r="S53" s="170"/>
      <c r="T53" s="170"/>
      <c r="U53" s="170"/>
      <c r="V53" s="171"/>
    </row>
    <row r="54" spans="1:22" x14ac:dyDescent="0.3">
      <c r="A54" s="20"/>
      <c r="B54" s="77" t="s">
        <v>7</v>
      </c>
      <c r="C54" s="126">
        <v>0</v>
      </c>
      <c r="D54" s="127">
        <v>0</v>
      </c>
      <c r="E54" s="127">
        <v>1.6666666666666666E-2</v>
      </c>
      <c r="F54" s="127">
        <v>6.6666666666666666E-2</v>
      </c>
      <c r="G54" s="127">
        <v>0.66666666666666663</v>
      </c>
      <c r="H54" s="127">
        <v>3.3333333333333333E-2</v>
      </c>
      <c r="I54" s="127">
        <v>3.3333333333333333E-2</v>
      </c>
      <c r="J54" s="127">
        <v>0.1</v>
      </c>
      <c r="K54" s="128">
        <v>8.3333333333333329E-2</v>
      </c>
      <c r="M54" s="169"/>
      <c r="N54" s="170"/>
      <c r="O54" s="170"/>
      <c r="P54" s="170"/>
      <c r="Q54" s="170"/>
      <c r="R54" s="170"/>
      <c r="S54" s="170"/>
      <c r="T54" s="170"/>
      <c r="U54" s="170"/>
      <c r="V54" s="171"/>
    </row>
    <row r="55" spans="1:22" x14ac:dyDescent="0.3">
      <c r="A55" s="20"/>
      <c r="B55" s="77" t="s">
        <v>8</v>
      </c>
      <c r="C55" s="126">
        <v>0</v>
      </c>
      <c r="D55" s="127">
        <v>0</v>
      </c>
      <c r="E55" s="127">
        <v>6.1224489795918366E-2</v>
      </c>
      <c r="F55" s="127">
        <v>0</v>
      </c>
      <c r="G55" s="127">
        <v>4.0816326530612242E-2</v>
      </c>
      <c r="H55" s="127">
        <v>0.7142857142857143</v>
      </c>
      <c r="I55" s="127">
        <v>6.1224489795918366E-2</v>
      </c>
      <c r="J55" s="127">
        <v>8.1632653061224483E-2</v>
      </c>
      <c r="K55" s="132">
        <v>4.0816326530612242E-2</v>
      </c>
      <c r="M55" s="169"/>
      <c r="N55" s="170"/>
      <c r="O55" s="170"/>
      <c r="P55" s="170"/>
      <c r="Q55" s="170"/>
      <c r="R55" s="170"/>
      <c r="S55" s="170"/>
      <c r="T55" s="170"/>
      <c r="U55" s="170"/>
      <c r="V55" s="171"/>
    </row>
    <row r="56" spans="1:22" x14ac:dyDescent="0.3">
      <c r="A56" s="20"/>
      <c r="B56" s="77" t="s">
        <v>9</v>
      </c>
      <c r="C56" s="126">
        <v>0</v>
      </c>
      <c r="D56" s="127">
        <v>0</v>
      </c>
      <c r="E56" s="127">
        <v>0</v>
      </c>
      <c r="F56" s="127">
        <v>0</v>
      </c>
      <c r="G56" s="127">
        <v>8.3333333333333329E-2</v>
      </c>
      <c r="H56" s="127">
        <v>2.7777777777777776E-2</v>
      </c>
      <c r="I56" s="127">
        <v>0.5</v>
      </c>
      <c r="J56" s="127">
        <v>0.19444444444444445</v>
      </c>
      <c r="K56" s="132">
        <v>0.19444444444444445</v>
      </c>
      <c r="M56" s="169"/>
      <c r="N56" s="170"/>
      <c r="O56" s="170"/>
      <c r="P56" s="170"/>
      <c r="Q56" s="170"/>
      <c r="R56" s="170"/>
      <c r="S56" s="170"/>
      <c r="T56" s="170"/>
      <c r="U56" s="170"/>
      <c r="V56" s="171"/>
    </row>
    <row r="57" spans="1:22" x14ac:dyDescent="0.3">
      <c r="A57" s="20"/>
      <c r="B57" s="77" t="s">
        <v>10</v>
      </c>
      <c r="C57" s="126">
        <v>0</v>
      </c>
      <c r="D57" s="127">
        <v>0</v>
      </c>
      <c r="E57" s="127">
        <v>0</v>
      </c>
      <c r="F57" s="127">
        <v>0</v>
      </c>
      <c r="G57" s="127">
        <v>0</v>
      </c>
      <c r="H57" s="127">
        <v>3.5087719298245612E-2</v>
      </c>
      <c r="I57" s="127">
        <v>1.7543859649122806E-2</v>
      </c>
      <c r="J57" s="127">
        <v>0.57894736842105265</v>
      </c>
      <c r="K57" s="132">
        <v>0.36842105263157893</v>
      </c>
      <c r="M57" s="169"/>
      <c r="N57" s="170"/>
      <c r="O57" s="170"/>
      <c r="P57" s="170"/>
      <c r="Q57" s="170"/>
      <c r="R57" s="170"/>
      <c r="S57" s="170"/>
      <c r="T57" s="170"/>
      <c r="U57" s="170"/>
      <c r="V57" s="171"/>
    </row>
    <row r="58" spans="1:22" x14ac:dyDescent="0.3">
      <c r="A58" s="20"/>
      <c r="B58" s="77" t="s">
        <v>14</v>
      </c>
      <c r="C58" s="129">
        <v>0</v>
      </c>
      <c r="D58" s="130">
        <v>0</v>
      </c>
      <c r="E58" s="130">
        <v>0</v>
      </c>
      <c r="F58" s="130">
        <v>0</v>
      </c>
      <c r="G58" s="130">
        <v>0</v>
      </c>
      <c r="H58" s="130">
        <v>0</v>
      </c>
      <c r="I58" s="130">
        <v>0</v>
      </c>
      <c r="J58" s="130">
        <v>0</v>
      </c>
      <c r="K58" s="131">
        <v>1</v>
      </c>
      <c r="M58" s="172"/>
      <c r="N58" s="173"/>
      <c r="O58" s="173"/>
      <c r="P58" s="173"/>
      <c r="Q58" s="173"/>
      <c r="R58" s="173"/>
      <c r="S58" s="173"/>
      <c r="T58" s="173"/>
      <c r="U58" s="173"/>
      <c r="V58" s="174"/>
    </row>
    <row r="59" spans="1:22" x14ac:dyDescent="0.3">
      <c r="A59" s="20"/>
    </row>
    <row r="60" spans="1:22" x14ac:dyDescent="0.3">
      <c r="A60" s="20"/>
    </row>
    <row r="61" spans="1:22" x14ac:dyDescent="0.3">
      <c r="A61" s="20"/>
    </row>
    <row r="62" spans="1:22" x14ac:dyDescent="0.3">
      <c r="A62" s="20"/>
    </row>
    <row r="63" spans="1:22" x14ac:dyDescent="0.3">
      <c r="A63" s="20"/>
    </row>
    <row r="64" spans="1:22" x14ac:dyDescent="0.3">
      <c r="A64" s="20"/>
    </row>
    <row r="65" spans="1:1" x14ac:dyDescent="0.3">
      <c r="A65" s="20"/>
    </row>
    <row r="66" spans="1:1" x14ac:dyDescent="0.3">
      <c r="A66" s="20"/>
    </row>
    <row r="67" spans="1:1" x14ac:dyDescent="0.3">
      <c r="A67" s="20"/>
    </row>
    <row r="68" spans="1:1" x14ac:dyDescent="0.3">
      <c r="A68" s="20"/>
    </row>
    <row r="69" spans="1:1" x14ac:dyDescent="0.3">
      <c r="A69" s="20"/>
    </row>
    <row r="70" spans="1:1" x14ac:dyDescent="0.3">
      <c r="A70" s="20"/>
    </row>
    <row r="71" spans="1:1" x14ac:dyDescent="0.3">
      <c r="A71" s="20"/>
    </row>
    <row r="72" spans="1:1" x14ac:dyDescent="0.3">
      <c r="A72" s="20"/>
    </row>
    <row r="73" spans="1:1" x14ac:dyDescent="0.3">
      <c r="A73" s="20"/>
    </row>
    <row r="74" spans="1:1" x14ac:dyDescent="0.3">
      <c r="A74" s="20"/>
    </row>
    <row r="75" spans="1:1" x14ac:dyDescent="0.3">
      <c r="A75" s="20"/>
    </row>
    <row r="76" spans="1:1" x14ac:dyDescent="0.3">
      <c r="A76" s="20"/>
    </row>
    <row r="77" spans="1:1" x14ac:dyDescent="0.3">
      <c r="A77" s="20"/>
    </row>
    <row r="78" spans="1:1" x14ac:dyDescent="0.3">
      <c r="A78" s="20"/>
    </row>
    <row r="79" spans="1:1" x14ac:dyDescent="0.3">
      <c r="A79" s="20"/>
    </row>
    <row r="80" spans="1:1" x14ac:dyDescent="0.3">
      <c r="A80" s="20"/>
    </row>
    <row r="81" spans="1:1" x14ac:dyDescent="0.3">
      <c r="A81" s="20"/>
    </row>
    <row r="82" spans="1:1" x14ac:dyDescent="0.3">
      <c r="A82" s="20"/>
    </row>
    <row r="83" spans="1:1" x14ac:dyDescent="0.3">
      <c r="A83" s="20"/>
    </row>
    <row r="84" spans="1:1" x14ac:dyDescent="0.3">
      <c r="A84" s="20"/>
    </row>
    <row r="85" spans="1:1" x14ac:dyDescent="0.3">
      <c r="A85" s="20"/>
    </row>
    <row r="86" spans="1:1" x14ac:dyDescent="0.3">
      <c r="A86" s="20"/>
    </row>
    <row r="87" spans="1:1" x14ac:dyDescent="0.3">
      <c r="A87" s="20"/>
    </row>
    <row r="88" spans="1:1" x14ac:dyDescent="0.3">
      <c r="A88" s="20"/>
    </row>
    <row r="89" spans="1:1" x14ac:dyDescent="0.3">
      <c r="A89" s="20"/>
    </row>
    <row r="90" spans="1:1" x14ac:dyDescent="0.3">
      <c r="A90" s="20"/>
    </row>
    <row r="91" spans="1:1" x14ac:dyDescent="0.3">
      <c r="A91" s="20"/>
    </row>
    <row r="92" spans="1:1" x14ac:dyDescent="0.3">
      <c r="A92" s="20"/>
    </row>
  </sheetData>
  <mergeCells count="7">
    <mergeCell ref="C48:K48"/>
    <mergeCell ref="C36:K36"/>
    <mergeCell ref="M48:V58"/>
    <mergeCell ref="B2:K2"/>
    <mergeCell ref="B13:K13"/>
    <mergeCell ref="B25:K25"/>
    <mergeCell ref="M36:V36"/>
  </mergeCells>
  <conditionalFormatting sqref="C38:K46">
    <cfRule type="colorScale" priority="2">
      <colorScale>
        <cfvo type="min"/>
        <cfvo type="max"/>
        <color rgb="FFFCFCFF"/>
        <color rgb="FF63BE7B"/>
      </colorScale>
    </cfRule>
  </conditionalFormatting>
  <conditionalFormatting sqref="C50:K58">
    <cfRule type="colorScale" priority="1">
      <colorScale>
        <cfvo type="min"/>
        <cfvo type="max"/>
        <color rgb="FFFCFCFF"/>
        <color rgb="FF63BE7B"/>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08F25-76B8-524C-9926-ED8E6E6A3CA4}">
  <dimension ref="A1:V92"/>
  <sheetViews>
    <sheetView zoomScale="80" zoomScaleNormal="80" workbookViewId="0">
      <selection activeCell="A2" sqref="A2"/>
    </sheetView>
  </sheetViews>
  <sheetFormatPr defaultColWidth="11.5546875" defaultRowHeight="14.4" x14ac:dyDescent="0.3"/>
  <sheetData>
    <row r="1" spans="1:22" x14ac:dyDescent="0.3">
      <c r="A1" s="20"/>
      <c r="B1" s="20"/>
      <c r="C1" s="20"/>
      <c r="D1" s="20"/>
      <c r="E1" s="20"/>
      <c r="F1" s="20"/>
      <c r="G1" s="20"/>
      <c r="H1" s="20"/>
      <c r="I1" s="20"/>
      <c r="J1" s="20"/>
      <c r="K1" s="20"/>
      <c r="L1" s="20"/>
      <c r="M1" s="20"/>
      <c r="N1" s="20"/>
      <c r="O1" s="20"/>
      <c r="P1" s="20"/>
      <c r="Q1" s="20"/>
      <c r="R1" s="20"/>
      <c r="S1" s="20"/>
      <c r="T1" s="20"/>
      <c r="U1" s="20"/>
      <c r="V1" s="20"/>
    </row>
    <row r="2" spans="1:22" x14ac:dyDescent="0.3">
      <c r="A2" s="20"/>
      <c r="B2" s="175" t="s">
        <v>87</v>
      </c>
      <c r="C2" s="175"/>
      <c r="D2" s="175"/>
      <c r="E2" s="175"/>
      <c r="F2" s="175"/>
      <c r="G2" s="175"/>
      <c r="H2" s="175"/>
      <c r="I2" s="175"/>
      <c r="J2" s="175"/>
      <c r="K2" s="175"/>
      <c r="L2" s="20"/>
      <c r="M2" s="20"/>
      <c r="N2" s="20"/>
      <c r="O2" s="20"/>
      <c r="P2" s="20"/>
      <c r="Q2" s="20"/>
      <c r="R2" s="20"/>
      <c r="S2" s="20"/>
      <c r="T2" s="20"/>
      <c r="U2" s="20"/>
      <c r="V2" s="20"/>
    </row>
    <row r="3" spans="1:22" x14ac:dyDescent="0.3">
      <c r="A3" s="20"/>
      <c r="B3" s="82" t="s">
        <v>55</v>
      </c>
      <c r="C3" s="83" t="s">
        <v>56</v>
      </c>
      <c r="D3" s="83" t="s">
        <v>57</v>
      </c>
      <c r="E3" s="83" t="s">
        <v>58</v>
      </c>
      <c r="F3" s="83" t="s">
        <v>59</v>
      </c>
      <c r="G3" s="83" t="s">
        <v>60</v>
      </c>
      <c r="H3" s="83" t="s">
        <v>61</v>
      </c>
      <c r="I3" s="83" t="s">
        <v>62</v>
      </c>
      <c r="J3" s="83" t="s">
        <v>63</v>
      </c>
      <c r="K3" s="83" t="s">
        <v>14</v>
      </c>
      <c r="L3" s="20"/>
      <c r="M3" s="20"/>
      <c r="N3" s="20"/>
      <c r="O3" s="20"/>
      <c r="P3" s="20"/>
      <c r="Q3" s="20"/>
      <c r="R3" s="20"/>
      <c r="S3" s="20"/>
      <c r="T3" s="20"/>
      <c r="U3" s="20"/>
      <c r="V3" s="20"/>
    </row>
    <row r="4" spans="1:22" x14ac:dyDescent="0.3">
      <c r="A4" s="20"/>
      <c r="B4" s="83" t="s">
        <v>56</v>
      </c>
      <c r="C4" s="2">
        <v>83.769863013698625</v>
      </c>
      <c r="D4" s="2">
        <v>2</v>
      </c>
      <c r="E4" s="2">
        <v>0</v>
      </c>
      <c r="F4" s="2">
        <v>0</v>
      </c>
      <c r="G4" s="2">
        <v>0</v>
      </c>
      <c r="H4" s="2">
        <v>0</v>
      </c>
      <c r="I4" s="2">
        <v>0</v>
      </c>
      <c r="J4" s="2">
        <v>0</v>
      </c>
      <c r="K4" s="2">
        <v>2</v>
      </c>
      <c r="L4" s="20"/>
      <c r="M4" s="20"/>
      <c r="N4" s="20"/>
      <c r="O4" s="20"/>
      <c r="P4" s="20"/>
      <c r="Q4" s="20"/>
      <c r="R4" s="20"/>
      <c r="S4" s="20"/>
      <c r="T4" s="20"/>
      <c r="U4" s="20"/>
      <c r="V4" s="20"/>
    </row>
    <row r="5" spans="1:22" x14ac:dyDescent="0.3">
      <c r="A5" s="20"/>
      <c r="B5" s="83" t="s">
        <v>57</v>
      </c>
      <c r="C5" s="2">
        <v>2</v>
      </c>
      <c r="D5" s="2">
        <v>115.94520547945206</v>
      </c>
      <c r="E5" s="2">
        <v>4</v>
      </c>
      <c r="F5" s="2">
        <v>4</v>
      </c>
      <c r="G5" s="2">
        <v>0</v>
      </c>
      <c r="H5" s="2">
        <v>0</v>
      </c>
      <c r="I5" s="2">
        <v>0</v>
      </c>
      <c r="J5" s="2">
        <v>0</v>
      </c>
      <c r="K5" s="2">
        <v>6</v>
      </c>
      <c r="L5" s="20"/>
      <c r="M5" s="20"/>
      <c r="N5" s="20"/>
      <c r="O5" s="20"/>
      <c r="P5" s="20"/>
      <c r="Q5" s="20"/>
      <c r="R5" s="20"/>
      <c r="S5" s="20"/>
      <c r="T5" s="20"/>
      <c r="U5" s="20"/>
      <c r="V5" s="20"/>
    </row>
    <row r="6" spans="1:22" x14ac:dyDescent="0.3">
      <c r="A6" s="20"/>
      <c r="B6" s="83" t="s">
        <v>58</v>
      </c>
      <c r="C6" s="2">
        <v>5</v>
      </c>
      <c r="D6" s="2">
        <v>2</v>
      </c>
      <c r="E6" s="2">
        <v>132.50410958904109</v>
      </c>
      <c r="F6" s="2">
        <v>1</v>
      </c>
      <c r="G6" s="2">
        <v>2</v>
      </c>
      <c r="H6" s="2">
        <v>0</v>
      </c>
      <c r="I6" s="2">
        <v>0</v>
      </c>
      <c r="J6" s="2">
        <v>0</v>
      </c>
      <c r="K6" s="2">
        <v>6</v>
      </c>
      <c r="L6" s="20"/>
      <c r="M6" s="20"/>
      <c r="N6" s="20"/>
      <c r="O6" s="20"/>
      <c r="P6" s="20"/>
      <c r="Q6" s="20"/>
      <c r="R6" s="20"/>
      <c r="S6" s="20"/>
      <c r="T6" s="20"/>
      <c r="U6" s="20"/>
      <c r="V6" s="20"/>
    </row>
    <row r="7" spans="1:22" x14ac:dyDescent="0.3">
      <c r="A7" s="20"/>
      <c r="B7" s="83" t="s">
        <v>59</v>
      </c>
      <c r="C7" s="2">
        <v>2</v>
      </c>
      <c r="D7" s="2">
        <v>2</v>
      </c>
      <c r="E7" s="2">
        <v>9</v>
      </c>
      <c r="F7" s="2">
        <v>105.63013698630137</v>
      </c>
      <c r="G7" s="2">
        <v>3</v>
      </c>
      <c r="H7" s="2">
        <v>3</v>
      </c>
      <c r="I7" s="2">
        <v>1</v>
      </c>
      <c r="J7" s="2">
        <v>5</v>
      </c>
      <c r="K7" s="2">
        <v>3</v>
      </c>
      <c r="L7" s="20"/>
      <c r="M7" s="20"/>
      <c r="N7" s="20"/>
      <c r="O7" s="20"/>
      <c r="P7" s="20"/>
      <c r="Q7" s="20"/>
      <c r="R7" s="20"/>
      <c r="S7" s="20"/>
      <c r="T7" s="20"/>
      <c r="U7" s="20"/>
      <c r="V7" s="20"/>
    </row>
    <row r="8" spans="1:22" x14ac:dyDescent="0.3">
      <c r="A8" s="20"/>
      <c r="B8" s="83" t="s">
        <v>60</v>
      </c>
      <c r="C8" s="2">
        <v>0</v>
      </c>
      <c r="D8" s="2">
        <v>1</v>
      </c>
      <c r="E8" s="2">
        <v>1</v>
      </c>
      <c r="F8" s="2">
        <v>0</v>
      </c>
      <c r="G8" s="2">
        <v>49.802739726027397</v>
      </c>
      <c r="H8" s="2">
        <v>7</v>
      </c>
      <c r="I8" s="2">
        <v>1</v>
      </c>
      <c r="J8" s="2">
        <v>2</v>
      </c>
      <c r="K8" s="2">
        <v>4</v>
      </c>
      <c r="L8" s="20"/>
      <c r="M8" s="20"/>
      <c r="N8" s="20"/>
      <c r="O8" s="20"/>
      <c r="P8" s="20"/>
      <c r="Q8" s="20"/>
      <c r="R8" s="20"/>
      <c r="S8" s="20"/>
      <c r="T8" s="20"/>
      <c r="U8" s="20"/>
      <c r="V8" s="20"/>
    </row>
    <row r="9" spans="1:22" x14ac:dyDescent="0.3">
      <c r="A9" s="20"/>
      <c r="B9" s="83" t="s">
        <v>61</v>
      </c>
      <c r="C9" s="2">
        <v>0</v>
      </c>
      <c r="D9" s="2">
        <v>0</v>
      </c>
      <c r="E9" s="2">
        <v>2</v>
      </c>
      <c r="F9" s="2">
        <v>0</v>
      </c>
      <c r="G9" s="2">
        <v>1</v>
      </c>
      <c r="H9" s="2">
        <v>40.68767123287671</v>
      </c>
      <c r="I9" s="2">
        <v>6</v>
      </c>
      <c r="J9" s="2">
        <v>3</v>
      </c>
      <c r="K9" s="2">
        <v>7</v>
      </c>
      <c r="L9" s="20"/>
      <c r="M9" s="20"/>
      <c r="N9" s="20"/>
      <c r="O9" s="20"/>
      <c r="P9" s="20"/>
      <c r="Q9" s="20"/>
      <c r="R9" s="20"/>
      <c r="S9" s="20"/>
      <c r="T9" s="20"/>
      <c r="U9" s="20"/>
      <c r="V9" s="20"/>
    </row>
    <row r="10" spans="1:22" x14ac:dyDescent="0.3">
      <c r="A10" s="20"/>
      <c r="B10" s="83" t="s">
        <v>62</v>
      </c>
      <c r="C10" s="2">
        <v>0</v>
      </c>
      <c r="D10" s="2">
        <v>0</v>
      </c>
      <c r="E10" s="2">
        <v>0</v>
      </c>
      <c r="F10" s="2">
        <v>0</v>
      </c>
      <c r="G10" s="2">
        <v>4</v>
      </c>
      <c r="H10" s="2">
        <v>1</v>
      </c>
      <c r="I10" s="2">
        <v>21.63013698630137</v>
      </c>
      <c r="J10" s="2">
        <v>5</v>
      </c>
      <c r="K10" s="2">
        <v>4</v>
      </c>
      <c r="L10" s="20"/>
      <c r="M10" s="20"/>
      <c r="N10" s="20"/>
      <c r="O10" s="20"/>
      <c r="P10" s="20"/>
      <c r="Q10" s="20"/>
      <c r="R10" s="20"/>
      <c r="S10" s="20"/>
      <c r="T10" s="20"/>
      <c r="U10" s="20"/>
      <c r="V10" s="20"/>
    </row>
    <row r="11" spans="1:22" x14ac:dyDescent="0.3">
      <c r="A11" s="20"/>
      <c r="B11" s="83" t="s">
        <v>63</v>
      </c>
      <c r="C11" s="2">
        <v>0</v>
      </c>
      <c r="D11" s="2">
        <v>0</v>
      </c>
      <c r="E11" s="2">
        <v>0</v>
      </c>
      <c r="F11" s="2">
        <v>0</v>
      </c>
      <c r="G11" s="2">
        <v>0</v>
      </c>
      <c r="H11" s="2">
        <v>2</v>
      </c>
      <c r="I11" s="2">
        <v>1</v>
      </c>
      <c r="J11" s="2">
        <v>40.890410958904113</v>
      </c>
      <c r="K11" s="2">
        <v>28</v>
      </c>
      <c r="L11" s="20"/>
      <c r="M11" s="20"/>
      <c r="N11" s="20"/>
      <c r="O11" s="20"/>
      <c r="P11" s="20"/>
      <c r="Q11" s="20"/>
      <c r="R11" s="20"/>
      <c r="S11" s="20"/>
      <c r="T11" s="20"/>
      <c r="U11" s="20"/>
      <c r="V11" s="20"/>
    </row>
    <row r="12" spans="1:22" x14ac:dyDescent="0.3">
      <c r="A12" s="20"/>
      <c r="B12" s="20"/>
      <c r="C12" s="20"/>
      <c r="D12" s="20"/>
      <c r="E12" s="20"/>
      <c r="F12" s="20"/>
      <c r="G12" s="20"/>
      <c r="H12" s="20"/>
      <c r="I12" s="20"/>
      <c r="J12" s="20"/>
      <c r="K12" s="20"/>
      <c r="L12" s="20"/>
      <c r="M12" s="20"/>
      <c r="N12" s="20"/>
      <c r="O12" s="20"/>
      <c r="P12" s="20"/>
      <c r="Q12" s="20"/>
      <c r="R12" s="20"/>
      <c r="S12" s="20"/>
      <c r="T12" s="20"/>
      <c r="U12" s="20"/>
      <c r="V12" s="20"/>
    </row>
    <row r="13" spans="1:22" x14ac:dyDescent="0.3">
      <c r="A13" s="20"/>
      <c r="B13" s="176" t="s">
        <v>54</v>
      </c>
      <c r="C13" s="177">
        <v>1</v>
      </c>
      <c r="D13" s="177"/>
      <c r="E13" s="177"/>
      <c r="F13" s="177"/>
      <c r="G13" s="177"/>
      <c r="H13" s="177"/>
      <c r="I13" s="177"/>
      <c r="J13" s="177"/>
      <c r="K13" s="178"/>
      <c r="L13" s="20"/>
      <c r="M13" s="20"/>
      <c r="N13" s="20"/>
      <c r="O13" s="20"/>
      <c r="P13" s="20"/>
      <c r="Q13" s="20"/>
      <c r="R13" s="20"/>
      <c r="S13" s="20"/>
      <c r="T13" s="20"/>
      <c r="U13" s="20"/>
      <c r="V13" s="20"/>
    </row>
    <row r="14" spans="1:22" x14ac:dyDescent="0.3">
      <c r="A14" s="20"/>
      <c r="B14" s="82" t="s">
        <v>55</v>
      </c>
      <c r="C14" s="83" t="s">
        <v>56</v>
      </c>
      <c r="D14" s="83" t="s">
        <v>57</v>
      </c>
      <c r="E14" s="83" t="s">
        <v>58</v>
      </c>
      <c r="F14" s="83" t="s">
        <v>59</v>
      </c>
      <c r="G14" s="83" t="s">
        <v>60</v>
      </c>
      <c r="H14" s="83" t="s">
        <v>61</v>
      </c>
      <c r="I14" s="83" t="s">
        <v>62</v>
      </c>
      <c r="J14" s="83" t="s">
        <v>63</v>
      </c>
      <c r="K14" s="83" t="s">
        <v>14</v>
      </c>
      <c r="L14" s="20"/>
      <c r="M14" s="20"/>
      <c r="N14" s="20"/>
      <c r="O14" s="20"/>
      <c r="P14" s="20"/>
      <c r="Q14" s="20"/>
      <c r="R14" s="20"/>
      <c r="S14" s="20"/>
      <c r="T14" s="20"/>
      <c r="U14" s="20"/>
      <c r="V14" s="20"/>
    </row>
    <row r="15" spans="1:22" x14ac:dyDescent="0.3">
      <c r="A15" s="20">
        <v>1</v>
      </c>
      <c r="B15" s="83" t="s">
        <v>56</v>
      </c>
      <c r="C15" s="2">
        <f ca="1">-SUM(D15:K15)</f>
        <v>-4.774986917844061E-2</v>
      </c>
      <c r="D15" s="2">
        <f ca="1">D4/OFFSET($B$3,$A15,$A15)</f>
        <v>2.3874934589220305E-2</v>
      </c>
      <c r="E15" s="2">
        <f t="shared" ref="E15:K15" ca="1" si="0">E4/OFFSET($B$3,$A15,$A15)</f>
        <v>0</v>
      </c>
      <c r="F15" s="2">
        <f t="shared" ca="1" si="0"/>
        <v>0</v>
      </c>
      <c r="G15" s="2">
        <f t="shared" ca="1" si="0"/>
        <v>0</v>
      </c>
      <c r="H15" s="2">
        <f t="shared" ca="1" si="0"/>
        <v>0</v>
      </c>
      <c r="I15" s="2">
        <f t="shared" ca="1" si="0"/>
        <v>0</v>
      </c>
      <c r="J15" s="2">
        <f t="shared" ca="1" si="0"/>
        <v>0</v>
      </c>
      <c r="K15" s="2">
        <f t="shared" ca="1" si="0"/>
        <v>2.3874934589220305E-2</v>
      </c>
      <c r="L15" s="20"/>
      <c r="M15" s="20"/>
      <c r="N15" s="20"/>
      <c r="O15" s="20"/>
      <c r="P15" s="20"/>
      <c r="Q15" s="20"/>
      <c r="R15" s="20"/>
      <c r="S15" s="20"/>
      <c r="T15" s="20"/>
      <c r="U15" s="20"/>
      <c r="V15" s="20"/>
    </row>
    <row r="16" spans="1:22" x14ac:dyDescent="0.3">
      <c r="A16" s="20">
        <v>2</v>
      </c>
      <c r="B16" s="83" t="s">
        <v>57</v>
      </c>
      <c r="C16" s="2">
        <f t="shared" ref="C16:K22" ca="1" si="1">C5/OFFSET($B$3,$A16,$A16)</f>
        <v>1.7249527410207938E-2</v>
      </c>
      <c r="D16" s="2">
        <f ca="1">-C16-SUM(E16:K16)</f>
        <v>-0.1379962192816635</v>
      </c>
      <c r="E16" s="2">
        <f t="shared" ca="1" si="1"/>
        <v>3.4499054820415875E-2</v>
      </c>
      <c r="F16" s="2">
        <f t="shared" ca="1" si="1"/>
        <v>3.4499054820415875E-2</v>
      </c>
      <c r="G16" s="2">
        <f t="shared" ca="1" si="1"/>
        <v>0</v>
      </c>
      <c r="H16" s="2">
        <f t="shared" ca="1" si="1"/>
        <v>0</v>
      </c>
      <c r="I16" s="2">
        <f t="shared" ca="1" si="1"/>
        <v>0</v>
      </c>
      <c r="J16" s="2">
        <f t="shared" ca="1" si="1"/>
        <v>0</v>
      </c>
      <c r="K16" s="2">
        <f t="shared" ca="1" si="1"/>
        <v>5.174858223062382E-2</v>
      </c>
      <c r="L16" s="20"/>
      <c r="M16" s="20"/>
      <c r="N16" s="20"/>
      <c r="O16" s="20"/>
      <c r="P16" s="20"/>
      <c r="Q16" s="20"/>
      <c r="R16" s="20"/>
      <c r="S16" s="20"/>
      <c r="T16" s="20"/>
      <c r="U16" s="20"/>
      <c r="V16" s="20"/>
    </row>
    <row r="17" spans="1:22" x14ac:dyDescent="0.3">
      <c r="A17" s="20">
        <v>3</v>
      </c>
      <c r="B17" s="83" t="s">
        <v>58</v>
      </c>
      <c r="C17" s="2">
        <f t="shared" ca="1" si="1"/>
        <v>3.7734678686626416E-2</v>
      </c>
      <c r="D17" s="2">
        <f t="shared" ca="1" si="1"/>
        <v>1.5093871474650567E-2</v>
      </c>
      <c r="E17" s="2">
        <f ca="1">-SUM(C17:D17)-SUM(F17:K17)</f>
        <v>-0.12075097179720452</v>
      </c>
      <c r="F17" s="2">
        <f t="shared" ca="1" si="1"/>
        <v>7.5469357373252836E-3</v>
      </c>
      <c r="G17" s="2">
        <f t="shared" ca="1" si="1"/>
        <v>1.5093871474650567E-2</v>
      </c>
      <c r="H17" s="2">
        <f t="shared" ca="1" si="1"/>
        <v>0</v>
      </c>
      <c r="I17" s="2">
        <f t="shared" ca="1" si="1"/>
        <v>0</v>
      </c>
      <c r="J17" s="2">
        <f t="shared" ca="1" si="1"/>
        <v>0</v>
      </c>
      <c r="K17" s="2">
        <f t="shared" ca="1" si="1"/>
        <v>4.5281614423951698E-2</v>
      </c>
      <c r="L17" s="20"/>
      <c r="M17" s="20"/>
      <c r="N17" s="20"/>
      <c r="O17" s="20"/>
      <c r="P17" s="20"/>
      <c r="Q17" s="20"/>
      <c r="R17" s="20"/>
      <c r="S17" s="20"/>
      <c r="T17" s="20"/>
      <c r="U17" s="20"/>
      <c r="V17" s="20"/>
    </row>
    <row r="18" spans="1:22" x14ac:dyDescent="0.3">
      <c r="A18" s="20">
        <v>4</v>
      </c>
      <c r="B18" s="83" t="s">
        <v>59</v>
      </c>
      <c r="C18" s="2">
        <f t="shared" ca="1" si="1"/>
        <v>1.8933990403319934E-2</v>
      </c>
      <c r="D18" s="2">
        <f t="shared" ca="1" si="1"/>
        <v>1.8933990403319934E-2</v>
      </c>
      <c r="E18" s="2">
        <f t="shared" ca="1" si="1"/>
        <v>8.5202956814939695E-2</v>
      </c>
      <c r="F18" s="2">
        <f ca="1">-SUM(C18:E18)-SUM(G18:K18)</f>
        <v>-0.26507586564647906</v>
      </c>
      <c r="G18" s="2">
        <f t="shared" ca="1" si="1"/>
        <v>2.84009856049799E-2</v>
      </c>
      <c r="H18" s="2">
        <f t="shared" ca="1" si="1"/>
        <v>2.84009856049799E-2</v>
      </c>
      <c r="I18" s="2">
        <f t="shared" ca="1" si="1"/>
        <v>9.4669952016599671E-3</v>
      </c>
      <c r="J18" s="2">
        <f t="shared" ca="1" si="1"/>
        <v>4.7334976008299834E-2</v>
      </c>
      <c r="K18" s="2">
        <f t="shared" ca="1" si="1"/>
        <v>2.84009856049799E-2</v>
      </c>
      <c r="L18" s="20"/>
      <c r="M18" s="20"/>
      <c r="N18" s="20"/>
      <c r="O18" s="20"/>
      <c r="P18" s="20"/>
      <c r="Q18" s="20"/>
      <c r="R18" s="20"/>
      <c r="S18" s="20"/>
      <c r="T18" s="20"/>
      <c r="U18" s="20"/>
      <c r="V18" s="20"/>
    </row>
    <row r="19" spans="1:22" x14ac:dyDescent="0.3">
      <c r="A19" s="20">
        <v>5</v>
      </c>
      <c r="B19" s="83" t="s">
        <v>60</v>
      </c>
      <c r="C19" s="2">
        <f t="shared" ca="1" si="1"/>
        <v>0</v>
      </c>
      <c r="D19" s="2">
        <f t="shared" ca="1" si="1"/>
        <v>2.0079216635493453E-2</v>
      </c>
      <c r="E19" s="2">
        <f t="shared" ca="1" si="1"/>
        <v>2.0079216635493453E-2</v>
      </c>
      <c r="F19" s="2">
        <f t="shared" ca="1" si="1"/>
        <v>0</v>
      </c>
      <c r="G19" s="2">
        <f ca="1">-SUM(C19:F19)-SUM(H19:K19)</f>
        <v>-0.32126746616789525</v>
      </c>
      <c r="H19" s="2">
        <f t="shared" ca="1" si="1"/>
        <v>0.14055451644845418</v>
      </c>
      <c r="I19" s="2">
        <f t="shared" ca="1" si="1"/>
        <v>2.0079216635493453E-2</v>
      </c>
      <c r="J19" s="2">
        <f t="shared" ca="1" si="1"/>
        <v>4.0158433270986907E-2</v>
      </c>
      <c r="K19" s="2">
        <f t="shared" ca="1" si="1"/>
        <v>8.0316866541973814E-2</v>
      </c>
      <c r="L19" s="20"/>
      <c r="M19" s="20"/>
      <c r="N19" s="20"/>
      <c r="O19" s="20"/>
      <c r="P19" s="20"/>
      <c r="Q19" s="20"/>
      <c r="R19" s="20"/>
      <c r="S19" s="20"/>
      <c r="T19" s="20"/>
      <c r="U19" s="20"/>
      <c r="V19" s="20"/>
    </row>
    <row r="20" spans="1:22" x14ac:dyDescent="0.3">
      <c r="A20" s="20">
        <v>6</v>
      </c>
      <c r="B20" s="83" t="s">
        <v>61</v>
      </c>
      <c r="C20" s="2">
        <f t="shared" ca="1" si="1"/>
        <v>0</v>
      </c>
      <c r="D20" s="2">
        <f t="shared" ca="1" si="1"/>
        <v>0</v>
      </c>
      <c r="E20" s="2">
        <f t="shared" ca="1" si="1"/>
        <v>4.9154939061342676E-2</v>
      </c>
      <c r="F20" s="2">
        <f t="shared" ca="1" si="1"/>
        <v>0</v>
      </c>
      <c r="G20" s="2">
        <f t="shared" ca="1" si="1"/>
        <v>2.4577469530671338E-2</v>
      </c>
      <c r="H20" s="2">
        <f ca="1">-SUM(C20:G20)-SUM(I20:K20)</f>
        <v>-0.46697192108275537</v>
      </c>
      <c r="I20" s="2">
        <f t="shared" ca="1" si="1"/>
        <v>0.14746481718402801</v>
      </c>
      <c r="J20" s="2">
        <f t="shared" ca="1" si="1"/>
        <v>7.3732408592014007E-2</v>
      </c>
      <c r="K20" s="2">
        <f t="shared" ca="1" si="1"/>
        <v>0.17204228671469934</v>
      </c>
      <c r="L20" s="20"/>
      <c r="M20" s="20"/>
      <c r="N20" s="20"/>
      <c r="O20" s="20"/>
      <c r="P20" s="20"/>
      <c r="Q20" s="20"/>
      <c r="R20" s="20"/>
      <c r="S20" s="20"/>
      <c r="T20" s="20"/>
      <c r="U20" s="20"/>
      <c r="V20" s="20"/>
    </row>
    <row r="21" spans="1:22" x14ac:dyDescent="0.3">
      <c r="A21" s="20">
        <v>7</v>
      </c>
      <c r="B21" s="83" t="s">
        <v>62</v>
      </c>
      <c r="C21" s="2">
        <f t="shared" ca="1" si="1"/>
        <v>0</v>
      </c>
      <c r="D21" s="2">
        <f t="shared" ca="1" si="1"/>
        <v>0</v>
      </c>
      <c r="E21" s="2">
        <f t="shared" ca="1" si="1"/>
        <v>0</v>
      </c>
      <c r="F21" s="2">
        <f t="shared" ca="1" si="1"/>
        <v>0</v>
      </c>
      <c r="G21" s="2">
        <f t="shared" ca="1" si="1"/>
        <v>0.18492716909436352</v>
      </c>
      <c r="H21" s="2">
        <f t="shared" ca="1" si="1"/>
        <v>4.623179227359088E-2</v>
      </c>
      <c r="I21" s="2">
        <f ca="1">-SUM(C21:H21)-SUM(J21:K21)</f>
        <v>-0.64724509183027235</v>
      </c>
      <c r="J21" s="2">
        <f t="shared" ca="1" si="1"/>
        <v>0.23115896136795441</v>
      </c>
      <c r="K21" s="2">
        <f t="shared" ca="1" si="1"/>
        <v>0.18492716909436352</v>
      </c>
      <c r="L21" s="20"/>
      <c r="M21" s="20"/>
      <c r="N21" s="20"/>
      <c r="O21" s="20"/>
      <c r="P21" s="20"/>
      <c r="Q21" s="20"/>
      <c r="R21" s="20"/>
      <c r="S21" s="20"/>
      <c r="T21" s="20"/>
      <c r="U21" s="20"/>
      <c r="V21" s="20"/>
    </row>
    <row r="22" spans="1:22" x14ac:dyDescent="0.3">
      <c r="A22" s="20">
        <v>8</v>
      </c>
      <c r="B22" s="83" t="s">
        <v>63</v>
      </c>
      <c r="C22" s="2">
        <f t="shared" ca="1" si="1"/>
        <v>0</v>
      </c>
      <c r="D22" s="2">
        <f t="shared" ca="1" si="1"/>
        <v>0</v>
      </c>
      <c r="E22" s="2">
        <f t="shared" ca="1" si="1"/>
        <v>0</v>
      </c>
      <c r="F22" s="2">
        <f t="shared" ca="1" si="1"/>
        <v>0</v>
      </c>
      <c r="G22" s="2">
        <f t="shared" ca="1" si="1"/>
        <v>0</v>
      </c>
      <c r="H22" s="2">
        <f t="shared" ca="1" si="1"/>
        <v>4.8911222780569509E-2</v>
      </c>
      <c r="I22" s="2">
        <f t="shared" ca="1" si="1"/>
        <v>2.4455611390284755E-2</v>
      </c>
      <c r="J22" s="2">
        <f ca="1">-SUM(C22:I22)-SUM(K22)</f>
        <v>-0.75812395309882752</v>
      </c>
      <c r="K22" s="2">
        <f t="shared" ca="1" si="1"/>
        <v>0.6847571189279732</v>
      </c>
      <c r="L22" s="20"/>
      <c r="M22" s="20"/>
      <c r="N22" s="20"/>
      <c r="O22" s="20"/>
      <c r="P22" s="20"/>
      <c r="Q22" s="20"/>
      <c r="R22" s="20"/>
      <c r="S22" s="20"/>
      <c r="T22" s="20"/>
      <c r="U22" s="20"/>
      <c r="V22" s="20"/>
    </row>
    <row r="23" spans="1:22" x14ac:dyDescent="0.3">
      <c r="A23" s="20"/>
      <c r="B23" s="83" t="s">
        <v>14</v>
      </c>
      <c r="C23" s="77">
        <v>0</v>
      </c>
      <c r="D23" s="77">
        <v>0</v>
      </c>
      <c r="E23" s="77">
        <v>0</v>
      </c>
      <c r="F23" s="77">
        <v>0</v>
      </c>
      <c r="G23" s="77">
        <v>0</v>
      </c>
      <c r="H23" s="77">
        <v>0</v>
      </c>
      <c r="I23" s="77">
        <v>0</v>
      </c>
      <c r="J23" s="77">
        <v>0</v>
      </c>
      <c r="K23" s="77">
        <v>0</v>
      </c>
      <c r="L23" s="20"/>
      <c r="M23" s="20"/>
      <c r="N23" s="20"/>
      <c r="O23" s="20"/>
      <c r="P23" s="20"/>
      <c r="Q23" s="20"/>
      <c r="R23" s="20"/>
      <c r="S23" s="20"/>
      <c r="T23" s="20"/>
      <c r="U23" s="20"/>
      <c r="V23" s="20"/>
    </row>
    <row r="24" spans="1:22" x14ac:dyDescent="0.3">
      <c r="A24" s="20"/>
      <c r="B24" s="20"/>
      <c r="C24" s="20"/>
      <c r="D24" s="20"/>
      <c r="E24" s="20"/>
      <c r="F24" s="20"/>
      <c r="G24" s="20"/>
      <c r="H24" s="20"/>
      <c r="I24" s="20"/>
      <c r="J24" s="20"/>
      <c r="K24" s="20"/>
      <c r="L24" s="20"/>
      <c r="M24" s="20"/>
      <c r="N24" s="20"/>
      <c r="O24" s="20"/>
      <c r="P24" s="20"/>
      <c r="Q24" s="20"/>
      <c r="R24" s="20"/>
      <c r="S24" s="20"/>
      <c r="T24" s="20"/>
      <c r="U24" s="20"/>
      <c r="V24" s="20"/>
    </row>
    <row r="25" spans="1:22" x14ac:dyDescent="0.3">
      <c r="A25" s="20"/>
      <c r="B25" s="179" t="s">
        <v>64</v>
      </c>
      <c r="C25" s="179"/>
      <c r="D25" s="179"/>
      <c r="E25" s="179"/>
      <c r="F25" s="179"/>
      <c r="G25" s="179"/>
      <c r="H25" s="179"/>
      <c r="I25" s="179"/>
      <c r="J25" s="179"/>
      <c r="K25" s="179"/>
      <c r="L25" s="20"/>
      <c r="M25" s="20"/>
      <c r="N25" s="20"/>
      <c r="O25" s="20"/>
      <c r="P25" s="20"/>
      <c r="Q25" s="20"/>
      <c r="R25" s="20"/>
      <c r="S25" s="20"/>
      <c r="T25" s="20"/>
      <c r="U25" s="20"/>
      <c r="V25" s="20"/>
    </row>
    <row r="26" spans="1:22" x14ac:dyDescent="0.3">
      <c r="A26" s="20"/>
      <c r="B26" s="82" t="s">
        <v>55</v>
      </c>
      <c r="C26" s="83" t="s">
        <v>56</v>
      </c>
      <c r="D26" s="83" t="s">
        <v>57</v>
      </c>
      <c r="E26" s="83" t="s">
        <v>58</v>
      </c>
      <c r="F26" s="83" t="s">
        <v>59</v>
      </c>
      <c r="G26" s="83" t="s">
        <v>60</v>
      </c>
      <c r="H26" s="83" t="s">
        <v>61</v>
      </c>
      <c r="I26" s="83" t="s">
        <v>62</v>
      </c>
      <c r="J26" s="83" t="s">
        <v>63</v>
      </c>
      <c r="K26" s="83" t="s">
        <v>14</v>
      </c>
      <c r="L26" s="20"/>
      <c r="M26" s="20"/>
      <c r="N26" s="20"/>
      <c r="O26" s="20"/>
      <c r="P26" s="20"/>
      <c r="Q26" s="20"/>
      <c r="R26" s="20"/>
      <c r="S26" s="20"/>
      <c r="T26" s="20"/>
      <c r="U26" s="20"/>
      <c r="V26" s="20"/>
    </row>
    <row r="27" spans="1:22" x14ac:dyDescent="0.3">
      <c r="A27" s="20"/>
      <c r="B27" s="83" t="s">
        <v>56</v>
      </c>
      <c r="C27" s="2">
        <v>1</v>
      </c>
      <c r="D27" s="2">
        <v>0</v>
      </c>
      <c r="E27" s="2">
        <v>0</v>
      </c>
      <c r="F27" s="2">
        <v>0</v>
      </c>
      <c r="G27" s="2">
        <v>0</v>
      </c>
      <c r="H27" s="2">
        <v>0</v>
      </c>
      <c r="I27" s="2">
        <v>0</v>
      </c>
      <c r="J27" s="2">
        <v>0</v>
      </c>
      <c r="K27" s="2">
        <v>0</v>
      </c>
      <c r="L27" s="20"/>
      <c r="M27" s="20"/>
      <c r="N27" s="20"/>
      <c r="O27" s="20"/>
      <c r="P27" s="20"/>
      <c r="Q27" s="20"/>
      <c r="R27" s="20"/>
      <c r="S27" s="20"/>
      <c r="T27" s="20"/>
      <c r="U27" s="20"/>
      <c r="V27" s="20"/>
    </row>
    <row r="28" spans="1:22" x14ac:dyDescent="0.3">
      <c r="A28" s="20"/>
      <c r="B28" s="83" t="s">
        <v>57</v>
      </c>
      <c r="C28" s="2">
        <v>0</v>
      </c>
      <c r="D28" s="2">
        <v>1</v>
      </c>
      <c r="E28" s="2">
        <v>0</v>
      </c>
      <c r="F28" s="2">
        <v>0</v>
      </c>
      <c r="G28" s="2">
        <v>0</v>
      </c>
      <c r="H28" s="2">
        <v>0</v>
      </c>
      <c r="I28" s="2">
        <v>0</v>
      </c>
      <c r="J28" s="2">
        <v>0</v>
      </c>
      <c r="K28" s="2">
        <v>0</v>
      </c>
      <c r="L28" s="20"/>
      <c r="M28" s="20"/>
      <c r="N28" s="20"/>
      <c r="O28" s="20"/>
      <c r="P28" s="20"/>
      <c r="Q28" s="20"/>
      <c r="R28" s="20"/>
      <c r="S28" s="20"/>
      <c r="T28" s="20"/>
      <c r="U28" s="20"/>
      <c r="V28" s="20"/>
    </row>
    <row r="29" spans="1:22" x14ac:dyDescent="0.3">
      <c r="A29" s="20"/>
      <c r="B29" s="83" t="s">
        <v>58</v>
      </c>
      <c r="C29" s="2">
        <v>0</v>
      </c>
      <c r="D29" s="2">
        <v>0</v>
      </c>
      <c r="E29" s="2">
        <v>1</v>
      </c>
      <c r="F29" s="2">
        <v>0</v>
      </c>
      <c r="G29" s="2">
        <v>0</v>
      </c>
      <c r="H29" s="2">
        <v>0</v>
      </c>
      <c r="I29" s="2">
        <v>0</v>
      </c>
      <c r="J29" s="2">
        <v>0</v>
      </c>
      <c r="K29" s="2">
        <v>0</v>
      </c>
      <c r="L29" s="20"/>
      <c r="M29" s="20"/>
      <c r="N29" s="20"/>
      <c r="O29" s="20"/>
      <c r="P29" s="20"/>
      <c r="Q29" s="20"/>
      <c r="R29" s="20"/>
      <c r="S29" s="20"/>
      <c r="T29" s="20"/>
      <c r="U29" s="20"/>
      <c r="V29" s="20"/>
    </row>
    <row r="30" spans="1:22" x14ac:dyDescent="0.3">
      <c r="A30" s="20"/>
      <c r="B30" s="83" t="s">
        <v>59</v>
      </c>
      <c r="C30" s="2">
        <v>0</v>
      </c>
      <c r="D30" s="2">
        <v>0</v>
      </c>
      <c r="E30" s="2">
        <v>0</v>
      </c>
      <c r="F30" s="2">
        <v>1</v>
      </c>
      <c r="G30" s="2">
        <v>0</v>
      </c>
      <c r="H30" s="2">
        <v>0</v>
      </c>
      <c r="I30" s="2">
        <v>0</v>
      </c>
      <c r="J30" s="2">
        <v>0</v>
      </c>
      <c r="K30" s="2">
        <v>0</v>
      </c>
      <c r="L30" s="20"/>
      <c r="M30" s="20"/>
      <c r="N30" s="20"/>
      <c r="O30" s="20"/>
      <c r="P30" s="20"/>
      <c r="Q30" s="20"/>
      <c r="R30" s="20"/>
      <c r="S30" s="20"/>
      <c r="T30" s="20"/>
      <c r="U30" s="20"/>
      <c r="V30" s="20"/>
    </row>
    <row r="31" spans="1:22" x14ac:dyDescent="0.3">
      <c r="A31" s="20"/>
      <c r="B31" s="83" t="s">
        <v>60</v>
      </c>
      <c r="C31" s="2">
        <v>0</v>
      </c>
      <c r="D31" s="2">
        <v>0</v>
      </c>
      <c r="E31" s="2">
        <v>0</v>
      </c>
      <c r="F31" s="2">
        <v>0</v>
      </c>
      <c r="G31" s="2">
        <v>1</v>
      </c>
      <c r="H31" s="2">
        <v>0</v>
      </c>
      <c r="I31" s="2">
        <v>0</v>
      </c>
      <c r="J31" s="2">
        <v>0</v>
      </c>
      <c r="K31" s="2">
        <v>0</v>
      </c>
      <c r="L31" s="20"/>
      <c r="M31" s="20"/>
      <c r="N31" s="20"/>
      <c r="O31" s="20"/>
      <c r="P31" s="20"/>
      <c r="Q31" s="20"/>
      <c r="R31" s="20"/>
      <c r="S31" s="20"/>
      <c r="T31" s="20"/>
      <c r="U31" s="20"/>
      <c r="V31" s="20"/>
    </row>
    <row r="32" spans="1:22" x14ac:dyDescent="0.3">
      <c r="A32" s="20"/>
      <c r="B32" s="83" t="s">
        <v>61</v>
      </c>
      <c r="C32" s="2">
        <v>0</v>
      </c>
      <c r="D32" s="2">
        <v>0</v>
      </c>
      <c r="E32" s="2">
        <v>0</v>
      </c>
      <c r="F32" s="2">
        <v>0</v>
      </c>
      <c r="G32" s="2">
        <v>0</v>
      </c>
      <c r="H32" s="2">
        <v>1</v>
      </c>
      <c r="I32" s="2">
        <v>0</v>
      </c>
      <c r="J32" s="2">
        <v>0</v>
      </c>
      <c r="K32" s="2">
        <v>0</v>
      </c>
      <c r="L32" s="20"/>
      <c r="M32" s="20"/>
      <c r="N32" s="20"/>
      <c r="O32" s="20"/>
      <c r="P32" s="20"/>
      <c r="Q32" s="20"/>
      <c r="R32" s="20"/>
      <c r="S32" s="20"/>
      <c r="T32" s="20"/>
      <c r="U32" s="20"/>
      <c r="V32" s="20"/>
    </row>
    <row r="33" spans="1:22" x14ac:dyDescent="0.3">
      <c r="A33" s="20"/>
      <c r="B33" s="83" t="s">
        <v>62</v>
      </c>
      <c r="C33" s="2">
        <v>0</v>
      </c>
      <c r="D33" s="2">
        <v>0</v>
      </c>
      <c r="E33" s="2">
        <v>0</v>
      </c>
      <c r="F33" s="2">
        <v>0</v>
      </c>
      <c r="G33" s="2">
        <v>0</v>
      </c>
      <c r="H33" s="2">
        <v>0</v>
      </c>
      <c r="I33" s="2">
        <v>1</v>
      </c>
      <c r="J33" s="2">
        <v>0</v>
      </c>
      <c r="K33" s="2">
        <v>0</v>
      </c>
      <c r="L33" s="20"/>
      <c r="M33" s="20"/>
      <c r="N33" s="20"/>
      <c r="O33" s="20"/>
      <c r="P33" s="20"/>
      <c r="Q33" s="20"/>
      <c r="R33" s="20"/>
      <c r="S33" s="20"/>
      <c r="T33" s="20"/>
      <c r="U33" s="20"/>
      <c r="V33" s="20"/>
    </row>
    <row r="34" spans="1:22" x14ac:dyDescent="0.3">
      <c r="A34" s="20"/>
      <c r="B34" s="83" t="s">
        <v>63</v>
      </c>
      <c r="C34" s="2">
        <v>0</v>
      </c>
      <c r="D34" s="2">
        <v>0</v>
      </c>
      <c r="E34" s="2">
        <v>0</v>
      </c>
      <c r="F34" s="2">
        <v>0</v>
      </c>
      <c r="G34" s="2">
        <v>0</v>
      </c>
      <c r="H34" s="2">
        <v>0</v>
      </c>
      <c r="I34" s="2">
        <v>0</v>
      </c>
      <c r="J34" s="2">
        <v>1</v>
      </c>
      <c r="K34" s="2">
        <v>0</v>
      </c>
      <c r="L34" s="20"/>
      <c r="M34" s="20"/>
      <c r="N34" s="20"/>
      <c r="O34" s="20"/>
      <c r="P34" s="20"/>
      <c r="Q34" s="20"/>
      <c r="R34" s="20"/>
      <c r="S34" s="20"/>
      <c r="T34" s="20"/>
      <c r="U34" s="20"/>
      <c r="V34" s="20"/>
    </row>
    <row r="35" spans="1:22" x14ac:dyDescent="0.3">
      <c r="A35" s="20"/>
      <c r="B35" s="83" t="s">
        <v>14</v>
      </c>
      <c r="C35" s="2">
        <v>0</v>
      </c>
      <c r="D35" s="2">
        <v>0</v>
      </c>
      <c r="E35" s="2">
        <v>0</v>
      </c>
      <c r="F35" s="2">
        <v>0</v>
      </c>
      <c r="G35" s="2">
        <v>0</v>
      </c>
      <c r="H35" s="2">
        <v>0</v>
      </c>
      <c r="I35" s="2">
        <v>0</v>
      </c>
      <c r="J35" s="2">
        <v>0</v>
      </c>
      <c r="K35" s="2">
        <v>1</v>
      </c>
      <c r="L35" s="20"/>
      <c r="M35" s="20"/>
      <c r="N35" s="20"/>
      <c r="O35" s="20"/>
      <c r="P35" s="20"/>
      <c r="Q35" s="20"/>
      <c r="R35" s="20"/>
      <c r="S35" s="20"/>
      <c r="T35" s="20"/>
      <c r="U35" s="20"/>
      <c r="V35" s="20"/>
    </row>
    <row r="36" spans="1:22" ht="46.95" customHeight="1" x14ac:dyDescent="0.3">
      <c r="A36" s="20"/>
      <c r="B36" s="122"/>
      <c r="C36" s="163" t="s">
        <v>96</v>
      </c>
      <c r="D36" s="164"/>
      <c r="E36" s="164"/>
      <c r="F36" s="164"/>
      <c r="G36" s="164"/>
      <c r="H36" s="164"/>
      <c r="I36" s="164"/>
      <c r="J36" s="164"/>
      <c r="K36" s="165"/>
      <c r="L36" s="20"/>
      <c r="M36" s="179" t="s">
        <v>90</v>
      </c>
      <c r="N36" s="179"/>
      <c r="O36" s="179"/>
      <c r="P36" s="179"/>
      <c r="Q36" s="179"/>
      <c r="R36" s="179"/>
      <c r="S36" s="179"/>
      <c r="T36" s="179"/>
      <c r="U36" s="179"/>
      <c r="V36" s="179"/>
    </row>
    <row r="37" spans="1:22" x14ac:dyDescent="0.3">
      <c r="A37" s="20"/>
      <c r="B37" s="21" t="s">
        <v>55</v>
      </c>
      <c r="C37" s="77" t="s">
        <v>56</v>
      </c>
      <c r="D37" s="77" t="s">
        <v>57</v>
      </c>
      <c r="E37" s="77" t="s">
        <v>58</v>
      </c>
      <c r="F37" s="77" t="s">
        <v>59</v>
      </c>
      <c r="G37" s="77" t="s">
        <v>60</v>
      </c>
      <c r="H37" s="77" t="s">
        <v>61</v>
      </c>
      <c r="I37" s="77" t="s">
        <v>62</v>
      </c>
      <c r="J37" s="77" t="s">
        <v>63</v>
      </c>
      <c r="K37" s="77" t="s">
        <v>14</v>
      </c>
      <c r="L37" s="20"/>
      <c r="M37" s="82" t="s">
        <v>55</v>
      </c>
      <c r="N37" s="83" t="s">
        <v>56</v>
      </c>
      <c r="O37" s="83" t="s">
        <v>57</v>
      </c>
      <c r="P37" s="83" t="s">
        <v>58</v>
      </c>
      <c r="Q37" s="83" t="s">
        <v>59</v>
      </c>
      <c r="R37" s="83" t="s">
        <v>60</v>
      </c>
      <c r="S37" s="83" t="s">
        <v>61</v>
      </c>
      <c r="T37" s="83" t="s">
        <v>62</v>
      </c>
      <c r="U37" s="83" t="s">
        <v>63</v>
      </c>
      <c r="V37" s="83" t="s">
        <v>14</v>
      </c>
    </row>
    <row r="38" spans="1:22" x14ac:dyDescent="0.3">
      <c r="A38" s="20"/>
      <c r="B38" s="77" t="s">
        <v>56</v>
      </c>
      <c r="C38" s="123">
        <f ca="1">C27+N38</f>
        <v>0.9522501308215594</v>
      </c>
      <c r="D38" s="124">
        <f t="shared" ref="D38:K46" ca="1" si="2">D27+O38</f>
        <v>2.3874934589220305E-2</v>
      </c>
      <c r="E38" s="124">
        <f t="shared" ca="1" si="2"/>
        <v>0</v>
      </c>
      <c r="F38" s="124">
        <f t="shared" ca="1" si="2"/>
        <v>0</v>
      </c>
      <c r="G38" s="124">
        <f t="shared" ca="1" si="2"/>
        <v>0</v>
      </c>
      <c r="H38" s="124">
        <f t="shared" ca="1" si="2"/>
        <v>0</v>
      </c>
      <c r="I38" s="124">
        <f t="shared" ca="1" si="2"/>
        <v>0</v>
      </c>
      <c r="J38" s="124">
        <f t="shared" ca="1" si="2"/>
        <v>0</v>
      </c>
      <c r="K38" s="125">
        <f t="shared" ca="1" si="2"/>
        <v>2.3874934589220305E-2</v>
      </c>
      <c r="L38" s="35"/>
      <c r="M38" s="83" t="s">
        <v>56</v>
      </c>
      <c r="N38" s="2">
        <f ca="1">C15</f>
        <v>-4.774986917844061E-2</v>
      </c>
      <c r="O38" s="2">
        <f t="shared" ref="O38:V46" ca="1" si="3">D15</f>
        <v>2.3874934589220305E-2</v>
      </c>
      <c r="P38" s="2">
        <f t="shared" ca="1" si="3"/>
        <v>0</v>
      </c>
      <c r="Q38" s="2">
        <f t="shared" ca="1" si="3"/>
        <v>0</v>
      </c>
      <c r="R38" s="2">
        <f t="shared" ca="1" si="3"/>
        <v>0</v>
      </c>
      <c r="S38" s="2">
        <f t="shared" ca="1" si="3"/>
        <v>0</v>
      </c>
      <c r="T38" s="2">
        <f t="shared" ca="1" si="3"/>
        <v>0</v>
      </c>
      <c r="U38" s="2">
        <f t="shared" ca="1" si="3"/>
        <v>0</v>
      </c>
      <c r="V38" s="2">
        <f t="shared" ca="1" si="3"/>
        <v>2.3874934589220305E-2</v>
      </c>
    </row>
    <row r="39" spans="1:22" x14ac:dyDescent="0.3">
      <c r="A39" s="20"/>
      <c r="B39" s="77" t="s">
        <v>57</v>
      </c>
      <c r="C39" s="126">
        <f t="shared" ref="C39:C46" ca="1" si="4">C28+N39</f>
        <v>1.7249527410207938E-2</v>
      </c>
      <c r="D39" s="127">
        <f t="shared" ca="1" si="2"/>
        <v>0.8620037807183365</v>
      </c>
      <c r="E39" s="127">
        <f t="shared" ca="1" si="2"/>
        <v>3.4499054820415875E-2</v>
      </c>
      <c r="F39" s="127">
        <f t="shared" ca="1" si="2"/>
        <v>3.4499054820415875E-2</v>
      </c>
      <c r="G39" s="127">
        <f t="shared" ca="1" si="2"/>
        <v>0</v>
      </c>
      <c r="H39" s="127">
        <f t="shared" ca="1" si="2"/>
        <v>0</v>
      </c>
      <c r="I39" s="127">
        <f t="shared" ca="1" si="2"/>
        <v>0</v>
      </c>
      <c r="J39" s="127">
        <f t="shared" ca="1" si="2"/>
        <v>0</v>
      </c>
      <c r="K39" s="128">
        <f t="shared" ca="1" si="2"/>
        <v>5.174858223062382E-2</v>
      </c>
      <c r="L39" s="20"/>
      <c r="M39" s="83" t="s">
        <v>57</v>
      </c>
      <c r="N39" s="2">
        <f t="shared" ref="N39:N46" ca="1" si="5">C16</f>
        <v>1.7249527410207938E-2</v>
      </c>
      <c r="O39" s="2">
        <f t="shared" ca="1" si="3"/>
        <v>-0.1379962192816635</v>
      </c>
      <c r="P39" s="2">
        <f t="shared" ca="1" si="3"/>
        <v>3.4499054820415875E-2</v>
      </c>
      <c r="Q39" s="2">
        <f t="shared" ca="1" si="3"/>
        <v>3.4499054820415875E-2</v>
      </c>
      <c r="R39" s="2">
        <f t="shared" ca="1" si="3"/>
        <v>0</v>
      </c>
      <c r="S39" s="2">
        <f t="shared" ca="1" si="3"/>
        <v>0</v>
      </c>
      <c r="T39" s="2">
        <f t="shared" ca="1" si="3"/>
        <v>0</v>
      </c>
      <c r="U39" s="2">
        <f t="shared" ca="1" si="3"/>
        <v>0</v>
      </c>
      <c r="V39" s="2">
        <f t="shared" ca="1" si="3"/>
        <v>5.174858223062382E-2</v>
      </c>
    </row>
    <row r="40" spans="1:22" x14ac:dyDescent="0.3">
      <c r="A40" s="20"/>
      <c r="B40" s="77" t="s">
        <v>58</v>
      </c>
      <c r="C40" s="126">
        <f t="shared" ca="1" si="4"/>
        <v>3.7734678686626416E-2</v>
      </c>
      <c r="D40" s="127">
        <f t="shared" ca="1" si="2"/>
        <v>1.5093871474650567E-2</v>
      </c>
      <c r="E40" s="127">
        <f t="shared" ca="1" si="2"/>
        <v>0.87924902820279549</v>
      </c>
      <c r="F40" s="127">
        <f t="shared" ca="1" si="2"/>
        <v>7.5469357373252836E-3</v>
      </c>
      <c r="G40" s="127">
        <f t="shared" ca="1" si="2"/>
        <v>1.5093871474650567E-2</v>
      </c>
      <c r="H40" s="127">
        <f t="shared" ca="1" si="2"/>
        <v>0</v>
      </c>
      <c r="I40" s="127">
        <f t="shared" ca="1" si="2"/>
        <v>0</v>
      </c>
      <c r="J40" s="127">
        <f t="shared" ca="1" si="2"/>
        <v>0</v>
      </c>
      <c r="K40" s="128">
        <f t="shared" ca="1" si="2"/>
        <v>4.5281614423951698E-2</v>
      </c>
      <c r="L40" s="20"/>
      <c r="M40" s="83" t="s">
        <v>58</v>
      </c>
      <c r="N40" s="2">
        <f t="shared" ca="1" si="5"/>
        <v>3.7734678686626416E-2</v>
      </c>
      <c r="O40" s="2">
        <f t="shared" ca="1" si="3"/>
        <v>1.5093871474650567E-2</v>
      </c>
      <c r="P40" s="2">
        <f t="shared" ca="1" si="3"/>
        <v>-0.12075097179720452</v>
      </c>
      <c r="Q40" s="2">
        <f t="shared" ca="1" si="3"/>
        <v>7.5469357373252836E-3</v>
      </c>
      <c r="R40" s="2">
        <f t="shared" ca="1" si="3"/>
        <v>1.5093871474650567E-2</v>
      </c>
      <c r="S40" s="2">
        <f t="shared" ca="1" si="3"/>
        <v>0</v>
      </c>
      <c r="T40" s="2">
        <f t="shared" ca="1" si="3"/>
        <v>0</v>
      </c>
      <c r="U40" s="2">
        <f t="shared" ca="1" si="3"/>
        <v>0</v>
      </c>
      <c r="V40" s="2">
        <f t="shared" ca="1" si="3"/>
        <v>4.5281614423951698E-2</v>
      </c>
    </row>
    <row r="41" spans="1:22" x14ac:dyDescent="0.3">
      <c r="A41" s="20"/>
      <c r="B41" s="77" t="s">
        <v>59</v>
      </c>
      <c r="C41" s="126">
        <f t="shared" ca="1" si="4"/>
        <v>1.8933990403319934E-2</v>
      </c>
      <c r="D41" s="127">
        <f t="shared" ca="1" si="2"/>
        <v>1.8933990403319934E-2</v>
      </c>
      <c r="E41" s="127">
        <f t="shared" ca="1" si="2"/>
        <v>8.5202956814939695E-2</v>
      </c>
      <c r="F41" s="127">
        <f t="shared" ca="1" si="2"/>
        <v>0.73492413435352089</v>
      </c>
      <c r="G41" s="127">
        <f t="shared" ca="1" si="2"/>
        <v>2.84009856049799E-2</v>
      </c>
      <c r="H41" s="127">
        <f t="shared" ca="1" si="2"/>
        <v>2.84009856049799E-2</v>
      </c>
      <c r="I41" s="127">
        <f t="shared" ca="1" si="2"/>
        <v>9.4669952016599671E-3</v>
      </c>
      <c r="J41" s="127">
        <f t="shared" ca="1" si="2"/>
        <v>4.7334976008299834E-2</v>
      </c>
      <c r="K41" s="132">
        <f t="shared" ca="1" si="2"/>
        <v>2.84009856049799E-2</v>
      </c>
      <c r="L41" s="20"/>
      <c r="M41" s="83" t="s">
        <v>59</v>
      </c>
      <c r="N41" s="2">
        <f t="shared" ca="1" si="5"/>
        <v>1.8933990403319934E-2</v>
      </c>
      <c r="O41" s="2">
        <f t="shared" ca="1" si="3"/>
        <v>1.8933990403319934E-2</v>
      </c>
      <c r="P41" s="2">
        <f t="shared" ca="1" si="3"/>
        <v>8.5202956814939695E-2</v>
      </c>
      <c r="Q41" s="2">
        <f t="shared" ca="1" si="3"/>
        <v>-0.26507586564647906</v>
      </c>
      <c r="R41" s="2">
        <f t="shared" ca="1" si="3"/>
        <v>2.84009856049799E-2</v>
      </c>
      <c r="S41" s="2">
        <f t="shared" ca="1" si="3"/>
        <v>2.84009856049799E-2</v>
      </c>
      <c r="T41" s="2">
        <f t="shared" ca="1" si="3"/>
        <v>9.4669952016599671E-3</v>
      </c>
      <c r="U41" s="2">
        <f t="shared" ca="1" si="3"/>
        <v>4.7334976008299834E-2</v>
      </c>
      <c r="V41" s="2">
        <f t="shared" ca="1" si="3"/>
        <v>2.84009856049799E-2</v>
      </c>
    </row>
    <row r="42" spans="1:22" x14ac:dyDescent="0.3">
      <c r="A42" s="20"/>
      <c r="B42" s="77" t="s">
        <v>60</v>
      </c>
      <c r="C42" s="126">
        <f t="shared" ca="1" si="4"/>
        <v>0</v>
      </c>
      <c r="D42" s="127">
        <f t="shared" ca="1" si="2"/>
        <v>2.0079216635493453E-2</v>
      </c>
      <c r="E42" s="127">
        <f t="shared" ca="1" si="2"/>
        <v>2.0079216635493453E-2</v>
      </c>
      <c r="F42" s="127">
        <f t="shared" ca="1" si="2"/>
        <v>0</v>
      </c>
      <c r="G42" s="127">
        <f t="shared" ca="1" si="2"/>
        <v>0.67873253383210475</v>
      </c>
      <c r="H42" s="127">
        <f t="shared" ca="1" si="2"/>
        <v>0.14055451644845418</v>
      </c>
      <c r="I42" s="127">
        <f t="shared" ca="1" si="2"/>
        <v>2.0079216635493453E-2</v>
      </c>
      <c r="J42" s="127">
        <f t="shared" ca="1" si="2"/>
        <v>4.0158433270986907E-2</v>
      </c>
      <c r="K42" s="132">
        <f t="shared" ca="1" si="2"/>
        <v>8.0316866541973814E-2</v>
      </c>
      <c r="L42" s="20"/>
      <c r="M42" s="83" t="s">
        <v>60</v>
      </c>
      <c r="N42" s="2">
        <f t="shared" ca="1" si="5"/>
        <v>0</v>
      </c>
      <c r="O42" s="2">
        <f t="shared" ca="1" si="3"/>
        <v>2.0079216635493453E-2</v>
      </c>
      <c r="P42" s="2">
        <f t="shared" ca="1" si="3"/>
        <v>2.0079216635493453E-2</v>
      </c>
      <c r="Q42" s="2">
        <f t="shared" ca="1" si="3"/>
        <v>0</v>
      </c>
      <c r="R42" s="2">
        <f t="shared" ca="1" si="3"/>
        <v>-0.32126746616789525</v>
      </c>
      <c r="S42" s="2">
        <f t="shared" ca="1" si="3"/>
        <v>0.14055451644845418</v>
      </c>
      <c r="T42" s="2">
        <f t="shared" ca="1" si="3"/>
        <v>2.0079216635493453E-2</v>
      </c>
      <c r="U42" s="2">
        <f t="shared" ca="1" si="3"/>
        <v>4.0158433270986907E-2</v>
      </c>
      <c r="V42" s="2">
        <f t="shared" ca="1" si="3"/>
        <v>8.0316866541973814E-2</v>
      </c>
    </row>
    <row r="43" spans="1:22" x14ac:dyDescent="0.3">
      <c r="A43" s="20"/>
      <c r="B43" s="77" t="s">
        <v>61</v>
      </c>
      <c r="C43" s="126">
        <f t="shared" ca="1" si="4"/>
        <v>0</v>
      </c>
      <c r="D43" s="127">
        <f t="shared" ca="1" si="2"/>
        <v>0</v>
      </c>
      <c r="E43" s="127">
        <f t="shared" ca="1" si="2"/>
        <v>4.9154939061342676E-2</v>
      </c>
      <c r="F43" s="127">
        <f t="shared" ca="1" si="2"/>
        <v>0</v>
      </c>
      <c r="G43" s="127">
        <f t="shared" ca="1" si="2"/>
        <v>2.4577469530671338E-2</v>
      </c>
      <c r="H43" s="127">
        <f t="shared" ca="1" si="2"/>
        <v>0.53302807891724457</v>
      </c>
      <c r="I43" s="127">
        <f t="shared" ca="1" si="2"/>
        <v>0.14746481718402801</v>
      </c>
      <c r="J43" s="127">
        <f t="shared" ca="1" si="2"/>
        <v>7.3732408592014007E-2</v>
      </c>
      <c r="K43" s="132">
        <f t="shared" ca="1" si="2"/>
        <v>0.17204228671469934</v>
      </c>
      <c r="L43" s="20"/>
      <c r="M43" s="83" t="s">
        <v>61</v>
      </c>
      <c r="N43" s="2">
        <f t="shared" ca="1" si="5"/>
        <v>0</v>
      </c>
      <c r="O43" s="2">
        <f t="shared" ca="1" si="3"/>
        <v>0</v>
      </c>
      <c r="P43" s="2">
        <f t="shared" ca="1" si="3"/>
        <v>4.9154939061342676E-2</v>
      </c>
      <c r="Q43" s="2">
        <f t="shared" ca="1" si="3"/>
        <v>0</v>
      </c>
      <c r="R43" s="2">
        <f t="shared" ca="1" si="3"/>
        <v>2.4577469530671338E-2</v>
      </c>
      <c r="S43" s="2">
        <f t="shared" ca="1" si="3"/>
        <v>-0.46697192108275537</v>
      </c>
      <c r="T43" s="2">
        <f t="shared" ca="1" si="3"/>
        <v>0.14746481718402801</v>
      </c>
      <c r="U43" s="2">
        <f t="shared" ca="1" si="3"/>
        <v>7.3732408592014007E-2</v>
      </c>
      <c r="V43" s="2">
        <f t="shared" ca="1" si="3"/>
        <v>0.17204228671469934</v>
      </c>
    </row>
    <row r="44" spans="1:22" x14ac:dyDescent="0.3">
      <c r="A44" s="20"/>
      <c r="B44" s="77" t="s">
        <v>62</v>
      </c>
      <c r="C44" s="126">
        <f t="shared" ca="1" si="4"/>
        <v>0</v>
      </c>
      <c r="D44" s="127">
        <f t="shared" ca="1" si="2"/>
        <v>0</v>
      </c>
      <c r="E44" s="127">
        <f t="shared" ca="1" si="2"/>
        <v>0</v>
      </c>
      <c r="F44" s="127">
        <f t="shared" ca="1" si="2"/>
        <v>0</v>
      </c>
      <c r="G44" s="127">
        <f t="shared" ca="1" si="2"/>
        <v>0.18492716909436352</v>
      </c>
      <c r="H44" s="127">
        <f t="shared" ca="1" si="2"/>
        <v>4.623179227359088E-2</v>
      </c>
      <c r="I44" s="127">
        <f t="shared" ca="1" si="2"/>
        <v>0.35275490816972765</v>
      </c>
      <c r="J44" s="127">
        <f t="shared" ca="1" si="2"/>
        <v>0.23115896136795441</v>
      </c>
      <c r="K44" s="132">
        <f t="shared" ca="1" si="2"/>
        <v>0.18492716909436352</v>
      </c>
      <c r="L44" s="20"/>
      <c r="M44" s="83" t="s">
        <v>62</v>
      </c>
      <c r="N44" s="2">
        <f t="shared" ca="1" si="5"/>
        <v>0</v>
      </c>
      <c r="O44" s="2">
        <f t="shared" ca="1" si="3"/>
        <v>0</v>
      </c>
      <c r="P44" s="2">
        <f t="shared" ca="1" si="3"/>
        <v>0</v>
      </c>
      <c r="Q44" s="2">
        <f t="shared" ca="1" si="3"/>
        <v>0</v>
      </c>
      <c r="R44" s="2">
        <f t="shared" ca="1" si="3"/>
        <v>0.18492716909436352</v>
      </c>
      <c r="S44" s="2">
        <f t="shared" ca="1" si="3"/>
        <v>4.623179227359088E-2</v>
      </c>
      <c r="T44" s="2">
        <f t="shared" ca="1" si="3"/>
        <v>-0.64724509183027235</v>
      </c>
      <c r="U44" s="2">
        <f t="shared" ca="1" si="3"/>
        <v>0.23115896136795441</v>
      </c>
      <c r="V44" s="2">
        <f t="shared" ca="1" si="3"/>
        <v>0.18492716909436352</v>
      </c>
    </row>
    <row r="45" spans="1:22" x14ac:dyDescent="0.3">
      <c r="A45" s="20"/>
      <c r="B45" s="77" t="s">
        <v>63</v>
      </c>
      <c r="C45" s="126">
        <f t="shared" ca="1" si="4"/>
        <v>0</v>
      </c>
      <c r="D45" s="127">
        <f t="shared" ca="1" si="2"/>
        <v>0</v>
      </c>
      <c r="E45" s="127">
        <f t="shared" ca="1" si="2"/>
        <v>0</v>
      </c>
      <c r="F45" s="127">
        <f t="shared" ca="1" si="2"/>
        <v>0</v>
      </c>
      <c r="G45" s="127">
        <f t="shared" ca="1" si="2"/>
        <v>0</v>
      </c>
      <c r="H45" s="127">
        <f t="shared" ca="1" si="2"/>
        <v>4.8911222780569509E-2</v>
      </c>
      <c r="I45" s="127">
        <f t="shared" ca="1" si="2"/>
        <v>2.4455611390284755E-2</v>
      </c>
      <c r="J45" s="127">
        <f t="shared" ca="1" si="2"/>
        <v>0.24187604690117248</v>
      </c>
      <c r="K45" s="132">
        <f t="shared" ca="1" si="2"/>
        <v>0.6847571189279732</v>
      </c>
      <c r="L45" s="20"/>
      <c r="M45" s="83" t="s">
        <v>63</v>
      </c>
      <c r="N45" s="2">
        <f t="shared" ca="1" si="5"/>
        <v>0</v>
      </c>
      <c r="O45" s="2">
        <f t="shared" ca="1" si="3"/>
        <v>0</v>
      </c>
      <c r="P45" s="2">
        <f t="shared" ca="1" si="3"/>
        <v>0</v>
      </c>
      <c r="Q45" s="2">
        <f t="shared" ca="1" si="3"/>
        <v>0</v>
      </c>
      <c r="R45" s="2">
        <f t="shared" ca="1" si="3"/>
        <v>0</v>
      </c>
      <c r="S45" s="2">
        <f t="shared" ca="1" si="3"/>
        <v>4.8911222780569509E-2</v>
      </c>
      <c r="T45" s="2">
        <f t="shared" ca="1" si="3"/>
        <v>2.4455611390284755E-2</v>
      </c>
      <c r="U45" s="2">
        <f t="shared" ca="1" si="3"/>
        <v>-0.75812395309882752</v>
      </c>
      <c r="V45" s="2">
        <f t="shared" ca="1" si="3"/>
        <v>0.6847571189279732</v>
      </c>
    </row>
    <row r="46" spans="1:22" x14ac:dyDescent="0.3">
      <c r="A46" s="20"/>
      <c r="B46" s="77" t="s">
        <v>14</v>
      </c>
      <c r="C46" s="129">
        <f t="shared" si="4"/>
        <v>0</v>
      </c>
      <c r="D46" s="130">
        <f t="shared" si="2"/>
        <v>0</v>
      </c>
      <c r="E46" s="130">
        <f t="shared" si="2"/>
        <v>0</v>
      </c>
      <c r="F46" s="130">
        <f t="shared" si="2"/>
        <v>0</v>
      </c>
      <c r="G46" s="130">
        <f t="shared" si="2"/>
        <v>0</v>
      </c>
      <c r="H46" s="130">
        <f t="shared" si="2"/>
        <v>0</v>
      </c>
      <c r="I46" s="130">
        <f t="shared" si="2"/>
        <v>0</v>
      </c>
      <c r="J46" s="130">
        <f t="shared" si="2"/>
        <v>0</v>
      </c>
      <c r="K46" s="131">
        <f t="shared" si="2"/>
        <v>1</v>
      </c>
      <c r="L46" s="20"/>
      <c r="M46" s="83" t="s">
        <v>14</v>
      </c>
      <c r="N46" s="2">
        <f t="shared" si="5"/>
        <v>0</v>
      </c>
      <c r="O46" s="2">
        <f t="shared" si="3"/>
        <v>0</v>
      </c>
      <c r="P46" s="2">
        <f t="shared" si="3"/>
        <v>0</v>
      </c>
      <c r="Q46" s="2">
        <f t="shared" si="3"/>
        <v>0</v>
      </c>
      <c r="R46" s="2">
        <f t="shared" si="3"/>
        <v>0</v>
      </c>
      <c r="S46" s="2">
        <f t="shared" si="3"/>
        <v>0</v>
      </c>
      <c r="T46" s="2">
        <f t="shared" si="3"/>
        <v>0</v>
      </c>
      <c r="U46" s="2">
        <f t="shared" si="3"/>
        <v>0</v>
      </c>
      <c r="V46" s="2">
        <f t="shared" si="3"/>
        <v>0</v>
      </c>
    </row>
    <row r="47" spans="1:22" x14ac:dyDescent="0.3">
      <c r="A47" s="20"/>
    </row>
    <row r="48" spans="1:22" ht="58.05" customHeight="1" x14ac:dyDescent="0.3">
      <c r="A48" s="20"/>
      <c r="B48" s="15"/>
      <c r="C48" s="159" t="s">
        <v>65</v>
      </c>
      <c r="D48" s="159"/>
      <c r="E48" s="159"/>
      <c r="F48" s="159"/>
      <c r="G48" s="159"/>
      <c r="H48" s="159"/>
      <c r="I48" s="159"/>
      <c r="J48" s="159"/>
      <c r="K48" s="159"/>
      <c r="M48" s="166" t="s">
        <v>117</v>
      </c>
      <c r="N48" s="167"/>
      <c r="O48" s="167"/>
      <c r="P48" s="167"/>
      <c r="Q48" s="167"/>
      <c r="R48" s="167"/>
      <c r="S48" s="167"/>
      <c r="T48" s="167"/>
      <c r="U48" s="167"/>
      <c r="V48" s="168"/>
    </row>
    <row r="49" spans="1:22" x14ac:dyDescent="0.3">
      <c r="A49" s="20"/>
      <c r="B49" s="21"/>
      <c r="C49" s="77" t="s">
        <v>3</v>
      </c>
      <c r="D49" s="77" t="s">
        <v>4</v>
      </c>
      <c r="E49" s="77" t="s">
        <v>5</v>
      </c>
      <c r="F49" s="77" t="s">
        <v>6</v>
      </c>
      <c r="G49" s="77" t="s">
        <v>7</v>
      </c>
      <c r="H49" s="77" t="s">
        <v>8</v>
      </c>
      <c r="I49" s="77" t="s">
        <v>9</v>
      </c>
      <c r="J49" s="77" t="s">
        <v>10</v>
      </c>
      <c r="K49" s="77" t="s">
        <v>14</v>
      </c>
      <c r="M49" s="169"/>
      <c r="N49" s="170"/>
      <c r="O49" s="170"/>
      <c r="P49" s="170"/>
      <c r="Q49" s="170"/>
      <c r="R49" s="170"/>
      <c r="S49" s="170"/>
      <c r="T49" s="170"/>
      <c r="U49" s="170"/>
      <c r="V49" s="171"/>
    </row>
    <row r="50" spans="1:22" x14ac:dyDescent="0.3">
      <c r="A50" s="20"/>
      <c r="B50" s="77" t="s">
        <v>3</v>
      </c>
      <c r="C50" s="123">
        <v>0.94805194805194803</v>
      </c>
      <c r="D50" s="124">
        <v>1.2987012987012988E-2</v>
      </c>
      <c r="E50" s="124">
        <v>0</v>
      </c>
      <c r="F50" s="124">
        <v>1.2987012987012988E-2</v>
      </c>
      <c r="G50" s="124">
        <v>0</v>
      </c>
      <c r="H50" s="124">
        <v>0</v>
      </c>
      <c r="I50" s="124">
        <v>0</v>
      </c>
      <c r="J50" s="124">
        <v>0</v>
      </c>
      <c r="K50" s="125">
        <v>2.5974025974025976E-2</v>
      </c>
      <c r="M50" s="169"/>
      <c r="N50" s="170"/>
      <c r="O50" s="170"/>
      <c r="P50" s="170"/>
      <c r="Q50" s="170"/>
      <c r="R50" s="170"/>
      <c r="S50" s="170"/>
      <c r="T50" s="170"/>
      <c r="U50" s="170"/>
      <c r="V50" s="171"/>
    </row>
    <row r="51" spans="1:22" x14ac:dyDescent="0.3">
      <c r="A51" s="20"/>
      <c r="B51" s="77" t="s">
        <v>4</v>
      </c>
      <c r="C51" s="126">
        <v>1.7094017094017096E-2</v>
      </c>
      <c r="D51" s="127">
        <v>0.88034188034188032</v>
      </c>
      <c r="E51" s="127">
        <v>2.564102564102564E-2</v>
      </c>
      <c r="F51" s="127">
        <v>2.564102564102564E-2</v>
      </c>
      <c r="G51" s="127">
        <v>0</v>
      </c>
      <c r="H51" s="127">
        <v>0</v>
      </c>
      <c r="I51" s="127">
        <v>0</v>
      </c>
      <c r="J51" s="127">
        <v>0</v>
      </c>
      <c r="K51" s="128">
        <v>5.128205128205128E-2</v>
      </c>
      <c r="M51" s="169"/>
      <c r="N51" s="170"/>
      <c r="O51" s="170"/>
      <c r="P51" s="170"/>
      <c r="Q51" s="170"/>
      <c r="R51" s="170"/>
      <c r="S51" s="170"/>
      <c r="T51" s="170"/>
      <c r="U51" s="170"/>
      <c r="V51" s="171"/>
    </row>
    <row r="52" spans="1:22" x14ac:dyDescent="0.3">
      <c r="A52" s="20"/>
      <c r="B52" s="77" t="s">
        <v>5</v>
      </c>
      <c r="C52" s="126">
        <v>4.065040650406504E-2</v>
      </c>
      <c r="D52" s="127">
        <v>8.130081300813009E-3</v>
      </c>
      <c r="E52" s="127">
        <v>0.89430894308943087</v>
      </c>
      <c r="F52" s="127">
        <v>8.130081300813009E-3</v>
      </c>
      <c r="G52" s="127">
        <v>8.130081300813009E-3</v>
      </c>
      <c r="H52" s="127">
        <v>0</v>
      </c>
      <c r="I52" s="127">
        <v>0</v>
      </c>
      <c r="J52" s="127">
        <v>0</v>
      </c>
      <c r="K52" s="128">
        <v>4.065040650406504E-2</v>
      </c>
      <c r="M52" s="169"/>
      <c r="N52" s="170"/>
      <c r="O52" s="170"/>
      <c r="P52" s="170"/>
      <c r="Q52" s="170"/>
      <c r="R52" s="170"/>
      <c r="S52" s="170"/>
      <c r="T52" s="170"/>
      <c r="U52" s="170"/>
      <c r="V52" s="171"/>
    </row>
    <row r="53" spans="1:22" x14ac:dyDescent="0.3">
      <c r="A53" s="20"/>
      <c r="B53" s="77" t="s">
        <v>6</v>
      </c>
      <c r="C53" s="126">
        <v>1.7391304347826087E-2</v>
      </c>
      <c r="D53" s="127">
        <v>1.7391304347826087E-2</v>
      </c>
      <c r="E53" s="127">
        <v>7.8260869565217397E-2</v>
      </c>
      <c r="F53" s="127">
        <v>0.75652173913043474</v>
      </c>
      <c r="G53" s="127">
        <v>2.6086956521739129E-2</v>
      </c>
      <c r="H53" s="127">
        <v>1.7391304347826087E-2</v>
      </c>
      <c r="I53" s="127">
        <v>8.6956521739130436E-3</v>
      </c>
      <c r="J53" s="127">
        <v>2.6086956521739129E-2</v>
      </c>
      <c r="K53" s="132">
        <v>5.2173913043478258E-2</v>
      </c>
      <c r="M53" s="169"/>
      <c r="N53" s="170"/>
      <c r="O53" s="170"/>
      <c r="P53" s="170"/>
      <c r="Q53" s="170"/>
      <c r="R53" s="170"/>
      <c r="S53" s="170"/>
      <c r="T53" s="170"/>
      <c r="U53" s="170"/>
      <c r="V53" s="171"/>
    </row>
    <row r="54" spans="1:22" x14ac:dyDescent="0.3">
      <c r="A54" s="20"/>
      <c r="B54" s="77" t="s">
        <v>7</v>
      </c>
      <c r="C54" s="126">
        <v>0</v>
      </c>
      <c r="D54" s="127">
        <v>0.02</v>
      </c>
      <c r="E54" s="127">
        <v>0</v>
      </c>
      <c r="F54" s="127">
        <v>0</v>
      </c>
      <c r="G54" s="127">
        <v>0.72</v>
      </c>
      <c r="H54" s="127">
        <v>0.12</v>
      </c>
      <c r="I54" s="127">
        <v>0</v>
      </c>
      <c r="J54" s="127">
        <v>0.04</v>
      </c>
      <c r="K54" s="132">
        <v>0.1</v>
      </c>
      <c r="M54" s="169"/>
      <c r="N54" s="170"/>
      <c r="O54" s="170"/>
      <c r="P54" s="170"/>
      <c r="Q54" s="170"/>
      <c r="R54" s="170"/>
      <c r="S54" s="170"/>
      <c r="T54" s="170"/>
      <c r="U54" s="170"/>
      <c r="V54" s="171"/>
    </row>
    <row r="55" spans="1:22" x14ac:dyDescent="0.3">
      <c r="A55" s="20"/>
      <c r="B55" s="77" t="s">
        <v>8</v>
      </c>
      <c r="C55" s="126">
        <v>0</v>
      </c>
      <c r="D55" s="127">
        <v>0</v>
      </c>
      <c r="E55" s="127">
        <v>4.5454545454545456E-2</v>
      </c>
      <c r="F55" s="127">
        <v>0</v>
      </c>
      <c r="G55" s="127">
        <v>2.2727272727272728E-2</v>
      </c>
      <c r="H55" s="127">
        <v>0.63636363636363635</v>
      </c>
      <c r="I55" s="127">
        <v>0.11363636363636363</v>
      </c>
      <c r="J55" s="127">
        <v>4.5454545454545456E-2</v>
      </c>
      <c r="K55" s="132">
        <v>0.13636363636363635</v>
      </c>
      <c r="M55" s="169"/>
      <c r="N55" s="170"/>
      <c r="O55" s="170"/>
      <c r="P55" s="170"/>
      <c r="Q55" s="170"/>
      <c r="R55" s="170"/>
      <c r="S55" s="170"/>
      <c r="T55" s="170"/>
      <c r="U55" s="170"/>
      <c r="V55" s="171"/>
    </row>
    <row r="56" spans="1:22" x14ac:dyDescent="0.3">
      <c r="A56" s="20"/>
      <c r="B56" s="77" t="s">
        <v>9</v>
      </c>
      <c r="C56" s="126">
        <v>0</v>
      </c>
      <c r="D56" s="127">
        <v>0</v>
      </c>
      <c r="E56" s="127">
        <v>0</v>
      </c>
      <c r="F56" s="127">
        <v>0</v>
      </c>
      <c r="G56" s="127">
        <v>0.125</v>
      </c>
      <c r="H56" s="127">
        <v>4.1666666666666664E-2</v>
      </c>
      <c r="I56" s="127">
        <v>0.5</v>
      </c>
      <c r="J56" s="127">
        <v>0.125</v>
      </c>
      <c r="K56" s="132">
        <v>0.20833333333333334</v>
      </c>
      <c r="M56" s="169"/>
      <c r="N56" s="170"/>
      <c r="O56" s="170"/>
      <c r="P56" s="170"/>
      <c r="Q56" s="170"/>
      <c r="R56" s="170"/>
      <c r="S56" s="170"/>
      <c r="T56" s="170"/>
      <c r="U56" s="170"/>
      <c r="V56" s="171"/>
    </row>
    <row r="57" spans="1:22" x14ac:dyDescent="0.3">
      <c r="A57" s="20"/>
      <c r="B57" s="77" t="s">
        <v>10</v>
      </c>
      <c r="C57" s="126">
        <v>0</v>
      </c>
      <c r="D57" s="127">
        <v>0</v>
      </c>
      <c r="E57" s="127">
        <v>0</v>
      </c>
      <c r="F57" s="127">
        <v>0</v>
      </c>
      <c r="G57" s="127">
        <v>0</v>
      </c>
      <c r="H57" s="127">
        <v>0.02</v>
      </c>
      <c r="I57" s="127">
        <v>0.02</v>
      </c>
      <c r="J57" s="127">
        <v>0.48</v>
      </c>
      <c r="K57" s="132">
        <v>0.48</v>
      </c>
      <c r="M57" s="169"/>
      <c r="N57" s="170"/>
      <c r="O57" s="170"/>
      <c r="P57" s="170"/>
      <c r="Q57" s="170"/>
      <c r="R57" s="170"/>
      <c r="S57" s="170"/>
      <c r="T57" s="170"/>
      <c r="U57" s="170"/>
      <c r="V57" s="171"/>
    </row>
    <row r="58" spans="1:22" x14ac:dyDescent="0.3">
      <c r="A58" s="20"/>
      <c r="B58" s="77" t="s">
        <v>14</v>
      </c>
      <c r="C58" s="129">
        <v>0</v>
      </c>
      <c r="D58" s="130">
        <v>0</v>
      </c>
      <c r="E58" s="130">
        <v>0</v>
      </c>
      <c r="F58" s="130">
        <v>0</v>
      </c>
      <c r="G58" s="130">
        <v>0</v>
      </c>
      <c r="H58" s="130">
        <v>0</v>
      </c>
      <c r="I58" s="130">
        <v>0</v>
      </c>
      <c r="J58" s="130">
        <v>0</v>
      </c>
      <c r="K58" s="131">
        <v>1</v>
      </c>
      <c r="M58" s="172"/>
      <c r="N58" s="173"/>
      <c r="O58" s="173"/>
      <c r="P58" s="173"/>
      <c r="Q58" s="173"/>
      <c r="R58" s="173"/>
      <c r="S58" s="173"/>
      <c r="T58" s="173"/>
      <c r="U58" s="173"/>
      <c r="V58" s="174"/>
    </row>
    <row r="59" spans="1:22" x14ac:dyDescent="0.3">
      <c r="A59" s="20"/>
    </row>
    <row r="60" spans="1:22" x14ac:dyDescent="0.3">
      <c r="A60" s="20"/>
    </row>
    <row r="61" spans="1:22" x14ac:dyDescent="0.3">
      <c r="A61" s="20"/>
    </row>
    <row r="62" spans="1:22" x14ac:dyDescent="0.3">
      <c r="A62" s="20"/>
    </row>
    <row r="63" spans="1:22" x14ac:dyDescent="0.3">
      <c r="A63" s="20"/>
    </row>
    <row r="64" spans="1:22" x14ac:dyDescent="0.3">
      <c r="A64" s="20"/>
    </row>
    <row r="65" spans="1:1" x14ac:dyDescent="0.3">
      <c r="A65" s="20"/>
    </row>
    <row r="66" spans="1:1" x14ac:dyDescent="0.3">
      <c r="A66" s="20"/>
    </row>
    <row r="67" spans="1:1" x14ac:dyDescent="0.3">
      <c r="A67" s="20"/>
    </row>
    <row r="68" spans="1:1" x14ac:dyDescent="0.3">
      <c r="A68" s="20"/>
    </row>
    <row r="69" spans="1:1" x14ac:dyDescent="0.3">
      <c r="A69" s="20"/>
    </row>
    <row r="70" spans="1:1" x14ac:dyDescent="0.3">
      <c r="A70" s="20"/>
    </row>
    <row r="71" spans="1:1" x14ac:dyDescent="0.3">
      <c r="A71" s="20"/>
    </row>
    <row r="72" spans="1:1" x14ac:dyDescent="0.3">
      <c r="A72" s="20"/>
    </row>
    <row r="73" spans="1:1" x14ac:dyDescent="0.3">
      <c r="A73" s="20"/>
    </row>
    <row r="74" spans="1:1" x14ac:dyDescent="0.3">
      <c r="A74" s="20"/>
    </row>
    <row r="75" spans="1:1" x14ac:dyDescent="0.3">
      <c r="A75" s="20"/>
    </row>
    <row r="76" spans="1:1" x14ac:dyDescent="0.3">
      <c r="A76" s="20"/>
    </row>
    <row r="77" spans="1:1" x14ac:dyDescent="0.3">
      <c r="A77" s="20"/>
    </row>
    <row r="78" spans="1:1" x14ac:dyDescent="0.3">
      <c r="A78" s="20"/>
    </row>
    <row r="79" spans="1:1" x14ac:dyDescent="0.3">
      <c r="A79" s="20"/>
    </row>
    <row r="80" spans="1:1" x14ac:dyDescent="0.3">
      <c r="A80" s="20"/>
    </row>
    <row r="81" spans="1:1" x14ac:dyDescent="0.3">
      <c r="A81" s="20"/>
    </row>
    <row r="82" spans="1:1" x14ac:dyDescent="0.3">
      <c r="A82" s="20"/>
    </row>
    <row r="83" spans="1:1" x14ac:dyDescent="0.3">
      <c r="A83" s="20"/>
    </row>
    <row r="84" spans="1:1" x14ac:dyDescent="0.3">
      <c r="A84" s="20"/>
    </row>
    <row r="85" spans="1:1" x14ac:dyDescent="0.3">
      <c r="A85" s="20"/>
    </row>
    <row r="86" spans="1:1" x14ac:dyDescent="0.3">
      <c r="A86" s="20"/>
    </row>
    <row r="87" spans="1:1" x14ac:dyDescent="0.3">
      <c r="A87" s="20"/>
    </row>
    <row r="88" spans="1:1" x14ac:dyDescent="0.3">
      <c r="A88" s="20"/>
    </row>
    <row r="89" spans="1:1" x14ac:dyDescent="0.3">
      <c r="A89" s="20"/>
    </row>
    <row r="90" spans="1:1" x14ac:dyDescent="0.3">
      <c r="A90" s="20"/>
    </row>
    <row r="91" spans="1:1" x14ac:dyDescent="0.3">
      <c r="A91" s="20"/>
    </row>
    <row r="92" spans="1:1" x14ac:dyDescent="0.3">
      <c r="A92" s="20"/>
    </row>
  </sheetData>
  <mergeCells count="7">
    <mergeCell ref="C48:K48"/>
    <mergeCell ref="C36:K36"/>
    <mergeCell ref="M48:V58"/>
    <mergeCell ref="B2:K2"/>
    <mergeCell ref="B13:K13"/>
    <mergeCell ref="B25:K25"/>
    <mergeCell ref="M36:V36"/>
  </mergeCells>
  <conditionalFormatting sqref="C38:K46">
    <cfRule type="colorScale" priority="2">
      <colorScale>
        <cfvo type="min"/>
        <cfvo type="max"/>
        <color rgb="FFFCFCFF"/>
        <color rgb="FF63BE7B"/>
      </colorScale>
    </cfRule>
  </conditionalFormatting>
  <conditionalFormatting sqref="C50:K58">
    <cfRule type="colorScale" priority="1">
      <colorScale>
        <cfvo type="min"/>
        <cfvo type="max"/>
        <color rgb="FFFCFCFF"/>
        <color rgb="FF63BE7B"/>
      </colorScale>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DCBBD-651F-5447-A399-035CCBE77823}">
  <dimension ref="A1:V90"/>
  <sheetViews>
    <sheetView zoomScale="80" zoomScaleNormal="80" workbookViewId="0">
      <selection activeCell="A2" sqref="A2"/>
    </sheetView>
  </sheetViews>
  <sheetFormatPr defaultColWidth="11.5546875" defaultRowHeight="14.4" x14ac:dyDescent="0.3"/>
  <cols>
    <col min="1" max="1" width="11" bestFit="1" customWidth="1"/>
    <col min="2" max="2" width="17.109375" customWidth="1"/>
    <col min="3" max="11" width="11" bestFit="1" customWidth="1"/>
    <col min="13" max="13" width="20.33203125" customWidth="1"/>
    <col min="14" max="21" width="11" bestFit="1" customWidth="1"/>
    <col min="22" max="22" width="13.109375" bestFit="1" customWidth="1"/>
  </cols>
  <sheetData>
    <row r="1" spans="1:22" x14ac:dyDescent="0.3">
      <c r="A1" s="20"/>
      <c r="B1" s="20"/>
      <c r="C1" s="20"/>
      <c r="D1" s="20"/>
      <c r="E1" s="20"/>
      <c r="F1" s="20"/>
      <c r="G1" s="20"/>
      <c r="H1" s="20"/>
      <c r="I1" s="20"/>
      <c r="J1" s="20"/>
      <c r="K1" s="20"/>
      <c r="L1" s="20"/>
      <c r="M1" s="20"/>
      <c r="N1" s="20"/>
      <c r="O1" s="20"/>
      <c r="P1" s="20"/>
      <c r="Q1" s="20"/>
      <c r="R1" s="20"/>
      <c r="S1" s="20"/>
      <c r="T1" s="20"/>
      <c r="U1" s="20"/>
      <c r="V1" s="20"/>
    </row>
    <row r="2" spans="1:22" x14ac:dyDescent="0.3">
      <c r="A2" s="20"/>
      <c r="B2" s="175" t="s">
        <v>87</v>
      </c>
      <c r="C2" s="175"/>
      <c r="D2" s="175"/>
      <c r="E2" s="175"/>
      <c r="F2" s="175"/>
      <c r="G2" s="175"/>
      <c r="H2" s="175"/>
      <c r="I2" s="175"/>
      <c r="J2" s="175"/>
      <c r="K2" s="175"/>
      <c r="L2" s="20"/>
      <c r="M2" s="20"/>
      <c r="N2" s="20"/>
      <c r="O2" s="20"/>
      <c r="P2" s="20"/>
      <c r="Q2" s="20"/>
      <c r="R2" s="20"/>
      <c r="S2" s="20"/>
      <c r="T2" s="20"/>
      <c r="U2" s="20"/>
      <c r="V2" s="20"/>
    </row>
    <row r="3" spans="1:22" x14ac:dyDescent="0.3">
      <c r="A3" s="20"/>
      <c r="B3" s="82" t="s">
        <v>55</v>
      </c>
      <c r="C3" s="83" t="s">
        <v>56</v>
      </c>
      <c r="D3" s="83" t="s">
        <v>57</v>
      </c>
      <c r="E3" s="83" t="s">
        <v>58</v>
      </c>
      <c r="F3" s="83" t="s">
        <v>59</v>
      </c>
      <c r="G3" s="83" t="s">
        <v>60</v>
      </c>
      <c r="H3" s="83" t="s">
        <v>61</v>
      </c>
      <c r="I3" s="83" t="s">
        <v>62</v>
      </c>
      <c r="J3" s="83" t="s">
        <v>63</v>
      </c>
      <c r="K3" s="83" t="s">
        <v>14</v>
      </c>
      <c r="L3" s="20"/>
      <c r="M3" s="20"/>
      <c r="N3" s="20"/>
      <c r="O3" s="20"/>
      <c r="P3" s="20"/>
      <c r="Q3" s="20"/>
      <c r="R3" s="20"/>
      <c r="S3" s="20"/>
      <c r="T3" s="20"/>
      <c r="U3" s="20"/>
      <c r="V3" s="20"/>
    </row>
    <row r="4" spans="1:22" x14ac:dyDescent="0.3">
      <c r="A4" s="20"/>
      <c r="B4" s="83" t="s">
        <v>56</v>
      </c>
      <c r="C4" s="2">
        <v>365.99726027397259</v>
      </c>
      <c r="D4" s="2">
        <v>6</v>
      </c>
      <c r="E4" s="2">
        <v>0</v>
      </c>
      <c r="F4" s="2">
        <v>0</v>
      </c>
      <c r="G4" s="2">
        <v>0</v>
      </c>
      <c r="H4" s="2">
        <v>0</v>
      </c>
      <c r="I4" s="2">
        <v>0</v>
      </c>
      <c r="J4" s="2">
        <v>0</v>
      </c>
      <c r="K4" s="2">
        <v>3</v>
      </c>
      <c r="L4" s="20"/>
      <c r="M4" s="20"/>
      <c r="N4" s="20"/>
      <c r="O4" s="20"/>
      <c r="P4" s="20"/>
      <c r="Q4" s="20"/>
      <c r="R4" s="20"/>
      <c r="S4" s="20"/>
      <c r="T4" s="20"/>
      <c r="U4" s="20"/>
      <c r="V4" s="20"/>
    </row>
    <row r="5" spans="1:22" x14ac:dyDescent="0.3">
      <c r="A5" s="20"/>
      <c r="B5" s="83" t="s">
        <v>57</v>
      </c>
      <c r="C5" s="2">
        <v>7</v>
      </c>
      <c r="D5" s="2">
        <v>555.97260273972597</v>
      </c>
      <c r="E5" s="2">
        <v>10</v>
      </c>
      <c r="F5" s="2">
        <v>9</v>
      </c>
      <c r="G5" s="2">
        <v>0</v>
      </c>
      <c r="H5" s="2">
        <v>0</v>
      </c>
      <c r="I5" s="2">
        <v>0</v>
      </c>
      <c r="J5" s="2">
        <v>0</v>
      </c>
      <c r="K5" s="2">
        <v>8</v>
      </c>
      <c r="L5" s="20"/>
      <c r="M5" s="20"/>
      <c r="N5" s="20"/>
      <c r="O5" s="20"/>
      <c r="P5" s="20"/>
      <c r="Q5" s="20"/>
      <c r="R5" s="20"/>
      <c r="S5" s="20"/>
      <c r="T5" s="20"/>
      <c r="U5" s="20"/>
      <c r="V5" s="20"/>
    </row>
    <row r="6" spans="1:22" x14ac:dyDescent="0.3">
      <c r="A6" s="20"/>
      <c r="B6" s="83" t="s">
        <v>58</v>
      </c>
      <c r="C6" s="2">
        <v>24</v>
      </c>
      <c r="D6" s="2">
        <v>13</v>
      </c>
      <c r="E6" s="2">
        <v>652.58904109589037</v>
      </c>
      <c r="F6" s="2">
        <v>17</v>
      </c>
      <c r="G6" s="2">
        <v>14</v>
      </c>
      <c r="H6" s="2">
        <v>7</v>
      </c>
      <c r="I6" s="2">
        <v>0</v>
      </c>
      <c r="J6" s="2">
        <v>0</v>
      </c>
      <c r="K6" s="2">
        <v>11</v>
      </c>
      <c r="L6" s="20"/>
      <c r="M6" s="20"/>
      <c r="N6" s="20"/>
      <c r="O6" s="20"/>
      <c r="P6" s="20"/>
      <c r="Q6" s="20"/>
      <c r="R6" s="20"/>
      <c r="S6" s="20"/>
      <c r="T6" s="20"/>
      <c r="U6" s="20"/>
      <c r="V6" s="20"/>
    </row>
    <row r="7" spans="1:22" x14ac:dyDescent="0.3">
      <c r="A7" s="20"/>
      <c r="B7" s="83" t="s">
        <v>59</v>
      </c>
      <c r="C7" s="2">
        <v>4</v>
      </c>
      <c r="D7" s="2">
        <v>19</v>
      </c>
      <c r="E7" s="2">
        <v>38</v>
      </c>
      <c r="F7" s="2">
        <v>645.42739726027401</v>
      </c>
      <c r="G7" s="2">
        <v>26</v>
      </c>
      <c r="H7" s="2">
        <v>16</v>
      </c>
      <c r="I7" s="2">
        <v>3</v>
      </c>
      <c r="J7" s="2">
        <v>9</v>
      </c>
      <c r="K7" s="2">
        <v>18</v>
      </c>
      <c r="L7" s="20"/>
      <c r="M7" s="20"/>
      <c r="N7" s="20"/>
      <c r="O7" s="20"/>
      <c r="P7" s="20"/>
      <c r="Q7" s="20"/>
      <c r="R7" s="20"/>
      <c r="S7" s="20"/>
      <c r="T7" s="20"/>
      <c r="U7" s="20"/>
      <c r="V7" s="20"/>
    </row>
    <row r="8" spans="1:22" x14ac:dyDescent="0.3">
      <c r="A8" s="20"/>
      <c r="B8" s="83" t="s">
        <v>60</v>
      </c>
      <c r="C8" s="2">
        <v>0</v>
      </c>
      <c r="D8" s="2">
        <v>2</v>
      </c>
      <c r="E8" s="2">
        <v>7</v>
      </c>
      <c r="F8" s="2">
        <v>21</v>
      </c>
      <c r="G8" s="2">
        <v>343.1013698630137</v>
      </c>
      <c r="H8" s="2">
        <v>31</v>
      </c>
      <c r="I8" s="2">
        <v>15</v>
      </c>
      <c r="J8" s="2">
        <v>19</v>
      </c>
      <c r="K8" s="2">
        <v>18</v>
      </c>
      <c r="L8" s="20"/>
      <c r="M8" s="20"/>
      <c r="N8" s="20"/>
      <c r="O8" s="20"/>
      <c r="P8" s="20"/>
      <c r="Q8" s="20"/>
      <c r="R8" s="20"/>
      <c r="S8" s="20"/>
      <c r="T8" s="20"/>
      <c r="U8" s="20"/>
      <c r="V8" s="20"/>
    </row>
    <row r="9" spans="1:22" x14ac:dyDescent="0.3">
      <c r="A9" s="20"/>
      <c r="B9" s="83" t="s">
        <v>61</v>
      </c>
      <c r="C9" s="2">
        <v>0</v>
      </c>
      <c r="D9" s="2">
        <v>0</v>
      </c>
      <c r="E9" s="2">
        <v>6</v>
      </c>
      <c r="F9" s="2">
        <v>2</v>
      </c>
      <c r="G9" s="2">
        <v>24</v>
      </c>
      <c r="H9" s="2">
        <v>281.91232876712331</v>
      </c>
      <c r="I9" s="2">
        <v>33</v>
      </c>
      <c r="J9" s="2">
        <v>26</v>
      </c>
      <c r="K9" s="2">
        <v>14</v>
      </c>
      <c r="L9" s="20"/>
      <c r="M9" s="20"/>
      <c r="N9" s="20"/>
      <c r="O9" s="20"/>
      <c r="P9" s="20"/>
      <c r="Q9" s="20"/>
      <c r="R9" s="20"/>
      <c r="S9" s="20"/>
      <c r="T9" s="20"/>
      <c r="U9" s="20"/>
      <c r="V9" s="20"/>
    </row>
    <row r="10" spans="1:22" x14ac:dyDescent="0.3">
      <c r="A10" s="20"/>
      <c r="B10" s="83" t="s">
        <v>62</v>
      </c>
      <c r="C10" s="2">
        <v>0</v>
      </c>
      <c r="D10" s="2">
        <v>0</v>
      </c>
      <c r="E10" s="2">
        <v>0</v>
      </c>
      <c r="F10" s="2">
        <v>0</v>
      </c>
      <c r="G10" s="2">
        <v>12</v>
      </c>
      <c r="H10" s="2">
        <v>9</v>
      </c>
      <c r="I10" s="2">
        <v>201.56712328767122</v>
      </c>
      <c r="J10" s="2">
        <v>60</v>
      </c>
      <c r="K10" s="2">
        <v>24</v>
      </c>
      <c r="L10" s="20"/>
      <c r="M10" s="20"/>
      <c r="N10" s="20"/>
      <c r="O10" s="20"/>
      <c r="P10" s="20"/>
      <c r="Q10" s="20"/>
      <c r="R10" s="20"/>
      <c r="S10" s="20"/>
      <c r="T10" s="20"/>
      <c r="U10" s="20"/>
      <c r="V10" s="20"/>
    </row>
    <row r="11" spans="1:22" x14ac:dyDescent="0.3">
      <c r="A11" s="20"/>
      <c r="B11" s="83" t="s">
        <v>63</v>
      </c>
      <c r="C11" s="2">
        <v>0</v>
      </c>
      <c r="D11" s="2">
        <v>0</v>
      </c>
      <c r="E11" s="2">
        <v>0</v>
      </c>
      <c r="F11" s="2">
        <v>0</v>
      </c>
      <c r="G11" s="2">
        <v>0</v>
      </c>
      <c r="H11" s="2">
        <v>11</v>
      </c>
      <c r="I11" s="2">
        <v>5</v>
      </c>
      <c r="J11" s="2">
        <v>283.43561643835619</v>
      </c>
      <c r="K11" s="2">
        <v>109</v>
      </c>
      <c r="L11" s="20"/>
      <c r="M11" s="20"/>
      <c r="N11" s="20"/>
      <c r="O11" s="20"/>
      <c r="P11" s="20"/>
      <c r="Q11" s="20"/>
      <c r="R11" s="20"/>
      <c r="S11" s="20"/>
      <c r="T11" s="20"/>
      <c r="U11" s="20"/>
      <c r="V11" s="20"/>
    </row>
    <row r="12" spans="1:22" x14ac:dyDescent="0.3">
      <c r="A12" s="20"/>
      <c r="B12" s="20"/>
      <c r="C12" s="20"/>
      <c r="D12" s="20"/>
      <c r="E12" s="20"/>
      <c r="F12" s="20"/>
      <c r="G12" s="20"/>
      <c r="H12" s="20"/>
      <c r="I12" s="20"/>
      <c r="J12" s="20"/>
      <c r="K12" s="20"/>
      <c r="L12" s="20"/>
      <c r="M12" s="20"/>
      <c r="N12" s="20"/>
      <c r="O12" s="20"/>
      <c r="P12" s="20"/>
      <c r="Q12" s="20"/>
      <c r="R12" s="20"/>
      <c r="S12" s="20"/>
      <c r="T12" s="20"/>
      <c r="U12" s="20"/>
      <c r="V12" s="20"/>
    </row>
    <row r="13" spans="1:22" x14ac:dyDescent="0.3">
      <c r="A13" s="20"/>
      <c r="B13" s="176" t="s">
        <v>54</v>
      </c>
      <c r="C13" s="177"/>
      <c r="D13" s="177"/>
      <c r="E13" s="177"/>
      <c r="F13" s="177"/>
      <c r="G13" s="177"/>
      <c r="H13" s="177"/>
      <c r="I13" s="177"/>
      <c r="J13" s="177"/>
      <c r="K13" s="178"/>
      <c r="L13" s="20"/>
      <c r="M13" s="20"/>
      <c r="N13" s="20"/>
      <c r="O13" s="20"/>
      <c r="P13" s="20"/>
      <c r="Q13" s="20"/>
      <c r="R13" s="20"/>
      <c r="S13" s="20"/>
      <c r="T13" s="20"/>
      <c r="U13" s="20"/>
      <c r="V13" s="20"/>
    </row>
    <row r="14" spans="1:22" x14ac:dyDescent="0.3">
      <c r="A14" s="20"/>
      <c r="B14" s="82" t="s">
        <v>55</v>
      </c>
      <c r="C14" s="83" t="s">
        <v>56</v>
      </c>
      <c r="D14" s="83" t="s">
        <v>57</v>
      </c>
      <c r="E14" s="83" t="s">
        <v>58</v>
      </c>
      <c r="F14" s="83" t="s">
        <v>59</v>
      </c>
      <c r="G14" s="83" t="s">
        <v>60</v>
      </c>
      <c r="H14" s="83" t="s">
        <v>61</v>
      </c>
      <c r="I14" s="83" t="s">
        <v>62</v>
      </c>
      <c r="J14" s="83" t="s">
        <v>63</v>
      </c>
      <c r="K14" s="83" t="s">
        <v>14</v>
      </c>
      <c r="L14" s="20"/>
      <c r="M14" s="20"/>
      <c r="N14" s="20"/>
      <c r="O14" s="20"/>
      <c r="P14" s="20"/>
      <c r="Q14" s="20"/>
      <c r="R14" s="20"/>
      <c r="S14" s="20"/>
      <c r="T14" s="20"/>
      <c r="U14" s="20"/>
      <c r="V14" s="20"/>
    </row>
    <row r="15" spans="1:22" x14ac:dyDescent="0.3">
      <c r="A15" s="20">
        <v>1</v>
      </c>
      <c r="B15" s="83" t="s">
        <v>56</v>
      </c>
      <c r="C15" s="2">
        <f ca="1">-SUM(D15:K15)</f>
        <v>-2.4590348007695245E-2</v>
      </c>
      <c r="D15" s="2">
        <f ca="1">D4/OFFSET($B$3,$A15,$A15)</f>
        <v>1.6393565338463496E-2</v>
      </c>
      <c r="E15" s="2">
        <f t="shared" ref="E15:K15" ca="1" si="0">E4/OFFSET($B$3,$A15,$A15)</f>
        <v>0</v>
      </c>
      <c r="F15" s="2">
        <f t="shared" ca="1" si="0"/>
        <v>0</v>
      </c>
      <c r="G15" s="2">
        <f t="shared" ca="1" si="0"/>
        <v>0</v>
      </c>
      <c r="H15" s="2">
        <f t="shared" ca="1" si="0"/>
        <v>0</v>
      </c>
      <c r="I15" s="2">
        <f t="shared" ca="1" si="0"/>
        <v>0</v>
      </c>
      <c r="J15" s="2">
        <f t="shared" ca="1" si="0"/>
        <v>0</v>
      </c>
      <c r="K15" s="2">
        <f t="shared" ca="1" si="0"/>
        <v>8.1967826692317478E-3</v>
      </c>
      <c r="L15" s="20"/>
      <c r="M15" s="20"/>
      <c r="N15" s="20"/>
      <c r="O15" s="20"/>
      <c r="P15" s="20"/>
      <c r="Q15" s="20"/>
      <c r="R15" s="20"/>
      <c r="S15" s="20"/>
      <c r="T15" s="20"/>
      <c r="U15" s="20"/>
      <c r="V15" s="20"/>
    </row>
    <row r="16" spans="1:22" x14ac:dyDescent="0.3">
      <c r="A16" s="20">
        <v>2</v>
      </c>
      <c r="B16" s="83" t="s">
        <v>57</v>
      </c>
      <c r="C16" s="2">
        <f t="shared" ref="C16:K22" ca="1" si="1">C5/OFFSET($B$3,$A16,$A16)</f>
        <v>1.2590548464987928E-2</v>
      </c>
      <c r="D16" s="2">
        <f ca="1">-C16-SUM(E16:K16)</f>
        <v>-6.1154092544227087E-2</v>
      </c>
      <c r="E16" s="2">
        <f t="shared" ca="1" si="1"/>
        <v>1.798649780712561E-2</v>
      </c>
      <c r="F16" s="2">
        <f t="shared" ca="1" si="1"/>
        <v>1.618784802641305E-2</v>
      </c>
      <c r="G16" s="2">
        <f t="shared" ca="1" si="1"/>
        <v>0</v>
      </c>
      <c r="H16" s="2">
        <f t="shared" ca="1" si="1"/>
        <v>0</v>
      </c>
      <c r="I16" s="2">
        <f t="shared" ca="1" si="1"/>
        <v>0</v>
      </c>
      <c r="J16" s="2">
        <f t="shared" ca="1" si="1"/>
        <v>0</v>
      </c>
      <c r="K16" s="2">
        <f t="shared" ca="1" si="1"/>
        <v>1.438919824570049E-2</v>
      </c>
      <c r="L16" s="20"/>
      <c r="M16" s="20"/>
      <c r="N16" s="20"/>
      <c r="O16" s="20"/>
      <c r="P16" s="20"/>
      <c r="Q16" s="20"/>
      <c r="R16" s="20"/>
      <c r="S16" s="20"/>
      <c r="T16" s="20"/>
      <c r="U16" s="20"/>
      <c r="V16" s="20"/>
    </row>
    <row r="17" spans="1:22" x14ac:dyDescent="0.3">
      <c r="A17" s="20">
        <v>3</v>
      </c>
      <c r="B17" s="83" t="s">
        <v>58</v>
      </c>
      <c r="C17" s="2">
        <f t="shared" ca="1" si="1"/>
        <v>3.6776590608535026E-2</v>
      </c>
      <c r="D17" s="2">
        <f t="shared" ca="1" si="1"/>
        <v>1.9920653246289804E-2</v>
      </c>
      <c r="E17" s="2">
        <f ca="1">-SUM(C17:D17)-SUM(F17:K17)</f>
        <v>-0.13178278301391719</v>
      </c>
      <c r="F17" s="2">
        <f t="shared" ca="1" si="1"/>
        <v>2.6050085014378978E-2</v>
      </c>
      <c r="G17" s="2">
        <f t="shared" ca="1" si="1"/>
        <v>2.14530111883121E-2</v>
      </c>
      <c r="H17" s="2">
        <f t="shared" ca="1" si="1"/>
        <v>1.072650559415605E-2</v>
      </c>
      <c r="I17" s="2">
        <f t="shared" ca="1" si="1"/>
        <v>0</v>
      </c>
      <c r="J17" s="2">
        <f t="shared" ca="1" si="1"/>
        <v>0</v>
      </c>
      <c r="K17" s="2">
        <f t="shared" ca="1" si="1"/>
        <v>1.6855937362245221E-2</v>
      </c>
      <c r="L17" s="20"/>
      <c r="M17" s="20"/>
      <c r="N17" s="20"/>
      <c r="O17" s="20"/>
      <c r="P17" s="20"/>
      <c r="Q17" s="20"/>
      <c r="R17" s="20"/>
      <c r="S17" s="20"/>
      <c r="T17" s="20"/>
      <c r="U17" s="20"/>
      <c r="V17" s="20"/>
    </row>
    <row r="18" spans="1:22" x14ac:dyDescent="0.3">
      <c r="A18" s="20">
        <v>4</v>
      </c>
      <c r="B18" s="83" t="s">
        <v>59</v>
      </c>
      <c r="C18" s="2">
        <f t="shared" ca="1" si="1"/>
        <v>6.1974437666874656E-3</v>
      </c>
      <c r="D18" s="2">
        <f t="shared" ca="1" si="1"/>
        <v>2.9437857891765465E-2</v>
      </c>
      <c r="E18" s="2">
        <f t="shared" ca="1" si="1"/>
        <v>5.887571578353093E-2</v>
      </c>
      <c r="F18" s="2">
        <f ca="1">-SUM(C18:E18)-SUM(G18:K18)</f>
        <v>-0.20606500524235827</v>
      </c>
      <c r="G18" s="2">
        <f t="shared" ca="1" si="1"/>
        <v>4.0283384483468528E-2</v>
      </c>
      <c r="H18" s="2">
        <f t="shared" ca="1" si="1"/>
        <v>2.4789775066749863E-2</v>
      </c>
      <c r="I18" s="2">
        <f t="shared" ca="1" si="1"/>
        <v>4.6480828250155997E-3</v>
      </c>
      <c r="J18" s="2">
        <f t="shared" ca="1" si="1"/>
        <v>1.3944248475046798E-2</v>
      </c>
      <c r="K18" s="2">
        <f t="shared" ca="1" si="1"/>
        <v>2.7888496950093596E-2</v>
      </c>
      <c r="L18" s="20"/>
      <c r="M18" s="20"/>
      <c r="N18" s="20"/>
      <c r="O18" s="20"/>
      <c r="P18" s="20"/>
      <c r="Q18" s="20"/>
      <c r="R18" s="20"/>
      <c r="S18" s="20"/>
      <c r="T18" s="20"/>
      <c r="U18" s="20"/>
      <c r="V18" s="20"/>
    </row>
    <row r="19" spans="1:22" x14ac:dyDescent="0.3">
      <c r="A19" s="20">
        <v>5</v>
      </c>
      <c r="B19" s="83" t="s">
        <v>60</v>
      </c>
      <c r="C19" s="2">
        <f t="shared" ca="1" si="1"/>
        <v>0</v>
      </c>
      <c r="D19" s="2">
        <f t="shared" ca="1" si="1"/>
        <v>5.829181039989779E-3</v>
      </c>
      <c r="E19" s="2">
        <f t="shared" ca="1" si="1"/>
        <v>2.0402133639964227E-2</v>
      </c>
      <c r="F19" s="2">
        <f t="shared" ca="1" si="1"/>
        <v>6.1206400919892677E-2</v>
      </c>
      <c r="G19" s="2">
        <f ca="1">-SUM(C19:F19)-SUM(H19:K19)</f>
        <v>-0.3293487287594225</v>
      </c>
      <c r="H19" s="2">
        <f t="shared" ca="1" si="1"/>
        <v>9.0352306119841574E-2</v>
      </c>
      <c r="I19" s="2">
        <f t="shared" ca="1" si="1"/>
        <v>4.3718857799923343E-2</v>
      </c>
      <c r="J19" s="2">
        <f t="shared" ca="1" si="1"/>
        <v>5.5377219879902899E-2</v>
      </c>
      <c r="K19" s="2">
        <f t="shared" ca="1" si="1"/>
        <v>5.246262935990801E-2</v>
      </c>
      <c r="L19" s="20"/>
      <c r="M19" s="20"/>
      <c r="N19" s="20"/>
      <c r="O19" s="20"/>
      <c r="P19" s="20"/>
      <c r="Q19" s="20"/>
      <c r="R19" s="20"/>
      <c r="S19" s="20"/>
      <c r="T19" s="20"/>
      <c r="U19" s="20"/>
      <c r="V19" s="20"/>
    </row>
    <row r="20" spans="1:22" x14ac:dyDescent="0.3">
      <c r="A20" s="20">
        <v>6</v>
      </c>
      <c r="B20" s="83" t="s">
        <v>61</v>
      </c>
      <c r="C20" s="2">
        <f t="shared" ca="1" si="1"/>
        <v>0</v>
      </c>
      <c r="D20" s="2">
        <f t="shared" ca="1" si="1"/>
        <v>0</v>
      </c>
      <c r="E20" s="2">
        <f t="shared" ca="1" si="1"/>
        <v>2.1283212501700711E-2</v>
      </c>
      <c r="F20" s="2">
        <f t="shared" ca="1" si="1"/>
        <v>7.0944041672335702E-3</v>
      </c>
      <c r="G20" s="2">
        <f t="shared" ca="1" si="1"/>
        <v>8.5132850006802846E-2</v>
      </c>
      <c r="H20" s="2">
        <f ca="1">-SUM(C20:G20)-SUM(I20:K20)</f>
        <v>-0.37245621877976248</v>
      </c>
      <c r="I20" s="2">
        <f t="shared" ca="1" si="1"/>
        <v>0.11705766875935392</v>
      </c>
      <c r="J20" s="2">
        <f t="shared" ca="1" si="1"/>
        <v>9.2227254174036419E-2</v>
      </c>
      <c r="K20" s="2">
        <f t="shared" ca="1" si="1"/>
        <v>4.9660829170634996E-2</v>
      </c>
      <c r="L20" s="20"/>
      <c r="M20" s="20"/>
      <c r="N20" s="20"/>
      <c r="O20" s="20"/>
      <c r="P20" s="20"/>
      <c r="Q20" s="20"/>
      <c r="R20" s="20"/>
      <c r="S20" s="20"/>
      <c r="T20" s="20"/>
      <c r="U20" s="20"/>
      <c r="V20" s="20"/>
    </row>
    <row r="21" spans="1:22" x14ac:dyDescent="0.3">
      <c r="A21" s="20">
        <v>7</v>
      </c>
      <c r="B21" s="83" t="s">
        <v>62</v>
      </c>
      <c r="C21" s="2">
        <f t="shared" ca="1" si="1"/>
        <v>0</v>
      </c>
      <c r="D21" s="2">
        <f t="shared" ca="1" si="1"/>
        <v>0</v>
      </c>
      <c r="E21" s="2">
        <f t="shared" ca="1" si="1"/>
        <v>0</v>
      </c>
      <c r="F21" s="2">
        <f t="shared" ca="1" si="1"/>
        <v>0</v>
      </c>
      <c r="G21" s="2">
        <f t="shared" ca="1" si="1"/>
        <v>5.9533518186266517E-2</v>
      </c>
      <c r="H21" s="2">
        <f t="shared" ca="1" si="1"/>
        <v>4.4650138639699889E-2</v>
      </c>
      <c r="I21" s="2">
        <f ca="1">-SUM(C21:H21)-SUM(J21:K21)</f>
        <v>-0.52091828412983199</v>
      </c>
      <c r="J21" s="2">
        <f t="shared" ca="1" si="1"/>
        <v>0.2976675909313326</v>
      </c>
      <c r="K21" s="2">
        <f t="shared" ca="1" si="1"/>
        <v>0.11906703637253303</v>
      </c>
      <c r="L21" s="20"/>
      <c r="M21" s="20"/>
      <c r="N21" s="20"/>
      <c r="O21" s="20"/>
      <c r="P21" s="20"/>
      <c r="Q21" s="20"/>
      <c r="R21" s="20"/>
      <c r="S21" s="20"/>
      <c r="T21" s="20"/>
      <c r="U21" s="20"/>
      <c r="V21" s="20"/>
    </row>
    <row r="22" spans="1:22" x14ac:dyDescent="0.3">
      <c r="A22" s="20">
        <v>8</v>
      </c>
      <c r="B22" s="83" t="s">
        <v>63</v>
      </c>
      <c r="C22" s="2">
        <f t="shared" ca="1" si="1"/>
        <v>0</v>
      </c>
      <c r="D22" s="2">
        <f t="shared" ca="1" si="1"/>
        <v>0</v>
      </c>
      <c r="E22" s="2">
        <f t="shared" ca="1" si="1"/>
        <v>0</v>
      </c>
      <c r="F22" s="2">
        <f t="shared" ca="1" si="1"/>
        <v>0</v>
      </c>
      <c r="G22" s="2">
        <f t="shared" ca="1" si="1"/>
        <v>0</v>
      </c>
      <c r="H22" s="2">
        <f t="shared" ca="1" si="1"/>
        <v>3.8809519206603894E-2</v>
      </c>
      <c r="I22" s="2">
        <f t="shared" ca="1" si="1"/>
        <v>1.7640690548456316E-2</v>
      </c>
      <c r="J22" s="2">
        <f ca="1">-SUM(C22:I22)-SUM(K22)</f>
        <v>-0.44101726371140793</v>
      </c>
      <c r="K22" s="2">
        <f t="shared" ca="1" si="1"/>
        <v>0.38456705395634772</v>
      </c>
      <c r="L22" s="20"/>
      <c r="M22" s="20"/>
      <c r="N22" s="20"/>
      <c r="O22" s="20"/>
      <c r="P22" s="20"/>
      <c r="Q22" s="20"/>
      <c r="R22" s="20"/>
      <c r="S22" s="20"/>
      <c r="T22" s="20"/>
      <c r="U22" s="20"/>
      <c r="V22" s="20"/>
    </row>
    <row r="23" spans="1:22" x14ac:dyDescent="0.3">
      <c r="A23" s="20"/>
      <c r="B23" s="83" t="s">
        <v>14</v>
      </c>
      <c r="C23" s="77">
        <v>0</v>
      </c>
      <c r="D23" s="77">
        <v>0</v>
      </c>
      <c r="E23" s="77">
        <v>0</v>
      </c>
      <c r="F23" s="77">
        <v>0</v>
      </c>
      <c r="G23" s="77">
        <v>0</v>
      </c>
      <c r="H23" s="77">
        <v>0</v>
      </c>
      <c r="I23" s="77">
        <v>0</v>
      </c>
      <c r="J23" s="77">
        <v>0</v>
      </c>
      <c r="K23" s="77">
        <v>0</v>
      </c>
      <c r="L23" s="20"/>
      <c r="M23" s="20"/>
      <c r="N23" s="20"/>
      <c r="O23" s="20"/>
      <c r="P23" s="20"/>
      <c r="Q23" s="20"/>
      <c r="R23" s="20"/>
      <c r="S23" s="20"/>
      <c r="T23" s="20"/>
      <c r="U23" s="20"/>
      <c r="V23" s="20"/>
    </row>
    <row r="24" spans="1:22" x14ac:dyDescent="0.3">
      <c r="A24" s="20"/>
      <c r="B24" s="20"/>
      <c r="C24" s="20"/>
      <c r="D24" s="20"/>
      <c r="E24" s="20"/>
      <c r="F24" s="20"/>
      <c r="G24" s="20"/>
      <c r="H24" s="20"/>
      <c r="I24" s="20"/>
      <c r="J24" s="20"/>
      <c r="K24" s="20"/>
      <c r="L24" s="20"/>
      <c r="M24" s="20"/>
      <c r="N24" s="20"/>
      <c r="O24" s="20"/>
      <c r="P24" s="20"/>
      <c r="Q24" s="20"/>
      <c r="R24" s="20"/>
      <c r="S24" s="20"/>
      <c r="T24" s="20"/>
      <c r="U24" s="20"/>
      <c r="V24" s="20"/>
    </row>
    <row r="25" spans="1:22" x14ac:dyDescent="0.3">
      <c r="A25" s="20"/>
      <c r="B25" s="179" t="s">
        <v>88</v>
      </c>
      <c r="C25" s="179"/>
      <c r="D25" s="179"/>
      <c r="E25" s="179"/>
      <c r="F25" s="179"/>
      <c r="G25" s="179"/>
      <c r="H25" s="179"/>
      <c r="I25" s="179"/>
      <c r="J25" s="179"/>
      <c r="K25" s="179"/>
      <c r="L25" s="20"/>
      <c r="M25" s="20"/>
      <c r="N25" s="20"/>
      <c r="O25" s="20"/>
      <c r="P25" s="20"/>
      <c r="Q25" s="20"/>
      <c r="R25" s="20"/>
      <c r="S25" s="20"/>
      <c r="T25" s="20"/>
      <c r="U25" s="20"/>
      <c r="V25" s="20"/>
    </row>
    <row r="26" spans="1:22" x14ac:dyDescent="0.3">
      <c r="A26" s="20"/>
      <c r="B26" s="82" t="s">
        <v>55</v>
      </c>
      <c r="C26" s="83" t="s">
        <v>56</v>
      </c>
      <c r="D26" s="83" t="s">
        <v>57</v>
      </c>
      <c r="E26" s="83" t="s">
        <v>58</v>
      </c>
      <c r="F26" s="83" t="s">
        <v>59</v>
      </c>
      <c r="G26" s="83" t="s">
        <v>60</v>
      </c>
      <c r="H26" s="83" t="s">
        <v>61</v>
      </c>
      <c r="I26" s="83" t="s">
        <v>62</v>
      </c>
      <c r="J26" s="83" t="s">
        <v>63</v>
      </c>
      <c r="K26" s="83" t="s">
        <v>14</v>
      </c>
      <c r="L26" s="20"/>
      <c r="M26" s="20"/>
      <c r="N26" s="20"/>
      <c r="O26" s="20"/>
      <c r="P26" s="20"/>
      <c r="Q26" s="20"/>
      <c r="R26" s="20"/>
      <c r="S26" s="20"/>
      <c r="T26" s="20"/>
      <c r="U26" s="20"/>
      <c r="V26" s="20"/>
    </row>
    <row r="27" spans="1:22" x14ac:dyDescent="0.3">
      <c r="A27" s="20"/>
      <c r="B27" s="83" t="s">
        <v>56</v>
      </c>
      <c r="C27" s="2">
        <v>1</v>
      </c>
      <c r="D27" s="2">
        <v>0</v>
      </c>
      <c r="E27" s="2">
        <v>0</v>
      </c>
      <c r="F27" s="2">
        <v>0</v>
      </c>
      <c r="G27" s="2">
        <v>0</v>
      </c>
      <c r="H27" s="2">
        <v>0</v>
      </c>
      <c r="I27" s="2">
        <v>0</v>
      </c>
      <c r="J27" s="2">
        <v>0</v>
      </c>
      <c r="K27" s="2">
        <v>0</v>
      </c>
      <c r="L27" s="20"/>
      <c r="M27" s="20"/>
      <c r="N27" s="20"/>
      <c r="O27" s="20"/>
      <c r="P27" s="20"/>
      <c r="Q27" s="20"/>
      <c r="R27" s="20"/>
      <c r="S27" s="20"/>
      <c r="T27" s="20"/>
      <c r="U27" s="20"/>
      <c r="V27" s="20"/>
    </row>
    <row r="28" spans="1:22" x14ac:dyDescent="0.3">
      <c r="A28" s="20"/>
      <c r="B28" s="83" t="s">
        <v>57</v>
      </c>
      <c r="C28" s="2">
        <v>0</v>
      </c>
      <c r="D28" s="2">
        <v>1</v>
      </c>
      <c r="E28" s="2">
        <v>0</v>
      </c>
      <c r="F28" s="2">
        <v>0</v>
      </c>
      <c r="G28" s="2">
        <v>0</v>
      </c>
      <c r="H28" s="2">
        <v>0</v>
      </c>
      <c r="I28" s="2">
        <v>0</v>
      </c>
      <c r="J28" s="2">
        <v>0</v>
      </c>
      <c r="K28" s="2">
        <v>0</v>
      </c>
      <c r="L28" s="20"/>
      <c r="M28" s="20"/>
      <c r="N28" s="20"/>
      <c r="O28" s="20"/>
      <c r="P28" s="20"/>
      <c r="Q28" s="20"/>
      <c r="R28" s="20"/>
      <c r="S28" s="20"/>
      <c r="T28" s="20"/>
      <c r="U28" s="20"/>
      <c r="V28" s="20"/>
    </row>
    <row r="29" spans="1:22" x14ac:dyDescent="0.3">
      <c r="A29" s="20"/>
      <c r="B29" s="83" t="s">
        <v>58</v>
      </c>
      <c r="C29" s="2">
        <v>0</v>
      </c>
      <c r="D29" s="2">
        <v>0</v>
      </c>
      <c r="E29" s="2">
        <v>1</v>
      </c>
      <c r="F29" s="2">
        <v>0</v>
      </c>
      <c r="G29" s="2">
        <v>0</v>
      </c>
      <c r="H29" s="2">
        <v>0</v>
      </c>
      <c r="I29" s="2">
        <v>0</v>
      </c>
      <c r="J29" s="2">
        <v>0</v>
      </c>
      <c r="K29" s="2">
        <v>0</v>
      </c>
      <c r="L29" s="20"/>
      <c r="M29" s="20"/>
      <c r="N29" s="20"/>
      <c r="O29" s="20"/>
      <c r="P29" s="20"/>
      <c r="Q29" s="20"/>
      <c r="R29" s="20"/>
      <c r="S29" s="20"/>
      <c r="T29" s="20"/>
      <c r="U29" s="20"/>
      <c r="V29" s="20"/>
    </row>
    <row r="30" spans="1:22" x14ac:dyDescent="0.3">
      <c r="A30" s="20"/>
      <c r="B30" s="83" t="s">
        <v>59</v>
      </c>
      <c r="C30" s="2">
        <v>0</v>
      </c>
      <c r="D30" s="2">
        <v>0</v>
      </c>
      <c r="E30" s="2">
        <v>0</v>
      </c>
      <c r="F30" s="2">
        <v>1</v>
      </c>
      <c r="G30" s="2">
        <v>0</v>
      </c>
      <c r="H30" s="2">
        <v>0</v>
      </c>
      <c r="I30" s="2">
        <v>0</v>
      </c>
      <c r="J30" s="2">
        <v>0</v>
      </c>
      <c r="K30" s="2">
        <v>0</v>
      </c>
      <c r="L30" s="20"/>
      <c r="M30" s="20"/>
      <c r="N30" s="20"/>
      <c r="O30" s="20"/>
      <c r="P30" s="20"/>
      <c r="Q30" s="20"/>
      <c r="R30" s="20"/>
      <c r="S30" s="20"/>
      <c r="T30" s="20"/>
      <c r="U30" s="20"/>
      <c r="V30" s="20"/>
    </row>
    <row r="31" spans="1:22" x14ac:dyDescent="0.3">
      <c r="A31" s="20"/>
      <c r="B31" s="83" t="s">
        <v>60</v>
      </c>
      <c r="C31" s="2">
        <v>0</v>
      </c>
      <c r="D31" s="2">
        <v>0</v>
      </c>
      <c r="E31" s="2">
        <v>0</v>
      </c>
      <c r="F31" s="2">
        <v>0</v>
      </c>
      <c r="G31" s="2">
        <v>1</v>
      </c>
      <c r="H31" s="2">
        <v>0</v>
      </c>
      <c r="I31" s="2">
        <v>0</v>
      </c>
      <c r="J31" s="2">
        <v>0</v>
      </c>
      <c r="K31" s="2">
        <v>0</v>
      </c>
      <c r="L31" s="20"/>
      <c r="M31" s="20"/>
      <c r="N31" s="20"/>
      <c r="O31" s="20"/>
      <c r="P31" s="20"/>
      <c r="Q31" s="20"/>
      <c r="R31" s="20"/>
      <c r="S31" s="20"/>
      <c r="T31" s="20"/>
      <c r="U31" s="20"/>
      <c r="V31" s="20"/>
    </row>
    <row r="32" spans="1:22" x14ac:dyDescent="0.3">
      <c r="A32" s="20"/>
      <c r="B32" s="83" t="s">
        <v>61</v>
      </c>
      <c r="C32" s="2">
        <v>0</v>
      </c>
      <c r="D32" s="2">
        <v>0</v>
      </c>
      <c r="E32" s="2">
        <v>0</v>
      </c>
      <c r="F32" s="2">
        <v>0</v>
      </c>
      <c r="G32" s="2">
        <v>0</v>
      </c>
      <c r="H32" s="2">
        <v>1</v>
      </c>
      <c r="I32" s="2">
        <v>0</v>
      </c>
      <c r="J32" s="2">
        <v>0</v>
      </c>
      <c r="K32" s="2">
        <v>0</v>
      </c>
      <c r="L32" s="20"/>
      <c r="M32" s="20"/>
      <c r="N32" s="20"/>
      <c r="O32" s="20"/>
      <c r="P32" s="20"/>
      <c r="Q32" s="20"/>
      <c r="R32" s="20"/>
      <c r="S32" s="20"/>
      <c r="T32" s="20"/>
      <c r="U32" s="20"/>
      <c r="V32" s="20"/>
    </row>
    <row r="33" spans="1:22" x14ac:dyDescent="0.3">
      <c r="A33" s="20"/>
      <c r="B33" s="83" t="s">
        <v>62</v>
      </c>
      <c r="C33" s="2">
        <v>0</v>
      </c>
      <c r="D33" s="2">
        <v>0</v>
      </c>
      <c r="E33" s="2">
        <v>0</v>
      </c>
      <c r="F33" s="2">
        <v>0</v>
      </c>
      <c r="G33" s="2">
        <v>0</v>
      </c>
      <c r="H33" s="2">
        <v>0</v>
      </c>
      <c r="I33" s="2">
        <v>1</v>
      </c>
      <c r="J33" s="2">
        <v>0</v>
      </c>
      <c r="K33" s="2">
        <v>0</v>
      </c>
      <c r="L33" s="20"/>
      <c r="M33" s="20"/>
      <c r="N33" s="20"/>
      <c r="O33" s="20"/>
      <c r="P33" s="20"/>
      <c r="Q33" s="20"/>
      <c r="R33" s="20"/>
      <c r="S33" s="20"/>
      <c r="T33" s="20"/>
      <c r="U33" s="20"/>
      <c r="V33" s="20"/>
    </row>
    <row r="34" spans="1:22" x14ac:dyDescent="0.3">
      <c r="A34" s="20"/>
      <c r="B34" s="83" t="s">
        <v>63</v>
      </c>
      <c r="C34" s="2">
        <v>0</v>
      </c>
      <c r="D34" s="2">
        <v>0</v>
      </c>
      <c r="E34" s="2">
        <v>0</v>
      </c>
      <c r="F34" s="2">
        <v>0</v>
      </c>
      <c r="G34" s="2">
        <v>0</v>
      </c>
      <c r="H34" s="2">
        <v>0</v>
      </c>
      <c r="I34" s="2">
        <v>0</v>
      </c>
      <c r="J34" s="2">
        <v>1</v>
      </c>
      <c r="K34" s="2">
        <v>0</v>
      </c>
      <c r="L34" s="20"/>
      <c r="M34" s="20"/>
      <c r="N34" s="20"/>
      <c r="O34" s="20"/>
      <c r="P34" s="20"/>
      <c r="Q34" s="20"/>
      <c r="R34" s="20"/>
      <c r="S34" s="20"/>
      <c r="T34" s="20"/>
      <c r="U34" s="20"/>
      <c r="V34" s="20"/>
    </row>
    <row r="35" spans="1:22" x14ac:dyDescent="0.3">
      <c r="A35" s="20"/>
      <c r="B35" s="83" t="s">
        <v>14</v>
      </c>
      <c r="C35" s="2">
        <v>0</v>
      </c>
      <c r="D35" s="2">
        <v>0</v>
      </c>
      <c r="E35" s="2">
        <v>0</v>
      </c>
      <c r="F35" s="2">
        <v>0</v>
      </c>
      <c r="G35" s="2">
        <v>0</v>
      </c>
      <c r="H35" s="2">
        <v>0</v>
      </c>
      <c r="I35" s="2">
        <v>0</v>
      </c>
      <c r="J35" s="2">
        <v>0</v>
      </c>
      <c r="K35" s="2">
        <v>1</v>
      </c>
      <c r="L35" s="20"/>
      <c r="M35" s="20"/>
      <c r="N35" s="20"/>
      <c r="O35" s="20"/>
      <c r="P35" s="20"/>
      <c r="Q35" s="20"/>
      <c r="R35" s="20"/>
      <c r="S35" s="20"/>
      <c r="T35" s="20"/>
      <c r="U35" s="20"/>
      <c r="V35" s="20"/>
    </row>
    <row r="36" spans="1:22" ht="52.05" customHeight="1" x14ac:dyDescent="0.3">
      <c r="A36" s="20"/>
      <c r="B36" s="122"/>
      <c r="C36" s="163" t="s">
        <v>96</v>
      </c>
      <c r="D36" s="164"/>
      <c r="E36" s="164"/>
      <c r="F36" s="164"/>
      <c r="G36" s="164"/>
      <c r="H36" s="164"/>
      <c r="I36" s="164"/>
      <c r="J36" s="164"/>
      <c r="K36" s="165"/>
      <c r="L36" s="20"/>
      <c r="M36" s="179" t="s">
        <v>89</v>
      </c>
      <c r="N36" s="179"/>
      <c r="O36" s="179"/>
      <c r="P36" s="179"/>
      <c r="Q36" s="179"/>
      <c r="R36" s="179"/>
      <c r="S36" s="179"/>
      <c r="T36" s="179"/>
      <c r="U36" s="179"/>
      <c r="V36" s="179"/>
    </row>
    <row r="37" spans="1:22" x14ac:dyDescent="0.3">
      <c r="A37" s="20"/>
      <c r="B37" s="21" t="s">
        <v>55</v>
      </c>
      <c r="C37" s="77" t="s">
        <v>56</v>
      </c>
      <c r="D37" s="77" t="s">
        <v>57</v>
      </c>
      <c r="E37" s="77" t="s">
        <v>58</v>
      </c>
      <c r="F37" s="77" t="s">
        <v>59</v>
      </c>
      <c r="G37" s="77" t="s">
        <v>60</v>
      </c>
      <c r="H37" s="77" t="s">
        <v>61</v>
      </c>
      <c r="I37" s="77" t="s">
        <v>62</v>
      </c>
      <c r="J37" s="77" t="s">
        <v>63</v>
      </c>
      <c r="K37" s="77" t="s">
        <v>14</v>
      </c>
      <c r="L37" s="20"/>
      <c r="M37" s="82" t="s">
        <v>55</v>
      </c>
      <c r="N37" s="83" t="s">
        <v>56</v>
      </c>
      <c r="O37" s="83" t="s">
        <v>57</v>
      </c>
      <c r="P37" s="83" t="s">
        <v>58</v>
      </c>
      <c r="Q37" s="83" t="s">
        <v>59</v>
      </c>
      <c r="R37" s="83" t="s">
        <v>60</v>
      </c>
      <c r="S37" s="83" t="s">
        <v>61</v>
      </c>
      <c r="T37" s="83" t="s">
        <v>62</v>
      </c>
      <c r="U37" s="83" t="s">
        <v>63</v>
      </c>
      <c r="V37" s="83" t="s">
        <v>14</v>
      </c>
    </row>
    <row r="38" spans="1:22" x14ac:dyDescent="0.3">
      <c r="A38" s="20"/>
      <c r="B38" s="77" t="s">
        <v>56</v>
      </c>
      <c r="C38" s="123">
        <f ca="1">C27+N38</f>
        <v>0.97540965199230478</v>
      </c>
      <c r="D38" s="124">
        <f t="shared" ref="D38:K46" ca="1" si="2">D27+O38</f>
        <v>1.6393565338463496E-2</v>
      </c>
      <c r="E38" s="124">
        <f t="shared" ca="1" si="2"/>
        <v>0</v>
      </c>
      <c r="F38" s="124">
        <f t="shared" ca="1" si="2"/>
        <v>0</v>
      </c>
      <c r="G38" s="124">
        <f t="shared" ca="1" si="2"/>
        <v>0</v>
      </c>
      <c r="H38" s="124">
        <f t="shared" ca="1" si="2"/>
        <v>0</v>
      </c>
      <c r="I38" s="124">
        <f t="shared" ca="1" si="2"/>
        <v>0</v>
      </c>
      <c r="J38" s="124">
        <f t="shared" ca="1" si="2"/>
        <v>0</v>
      </c>
      <c r="K38" s="133">
        <f t="shared" ca="1" si="2"/>
        <v>8.1967826692317478E-3</v>
      </c>
      <c r="L38" s="35"/>
      <c r="M38" s="83" t="s">
        <v>56</v>
      </c>
      <c r="N38" s="2">
        <f ca="1">C15</f>
        <v>-2.4590348007695245E-2</v>
      </c>
      <c r="O38" s="2">
        <f t="shared" ref="O38:V46" ca="1" si="3">D15</f>
        <v>1.6393565338463496E-2</v>
      </c>
      <c r="P38" s="2">
        <f t="shared" ca="1" si="3"/>
        <v>0</v>
      </c>
      <c r="Q38" s="2">
        <f t="shared" ca="1" si="3"/>
        <v>0</v>
      </c>
      <c r="R38" s="2">
        <f t="shared" ca="1" si="3"/>
        <v>0</v>
      </c>
      <c r="S38" s="2">
        <f t="shared" ca="1" si="3"/>
        <v>0</v>
      </c>
      <c r="T38" s="2">
        <f t="shared" ca="1" si="3"/>
        <v>0</v>
      </c>
      <c r="U38" s="2">
        <f t="shared" ca="1" si="3"/>
        <v>0</v>
      </c>
      <c r="V38" s="2">
        <f t="shared" ca="1" si="3"/>
        <v>8.1967826692317478E-3</v>
      </c>
    </row>
    <row r="39" spans="1:22" x14ac:dyDescent="0.3">
      <c r="A39" s="20"/>
      <c r="B39" s="77" t="s">
        <v>57</v>
      </c>
      <c r="C39" s="126">
        <f t="shared" ref="C39:C46" ca="1" si="4">C28+N39</f>
        <v>1.2590548464987928E-2</v>
      </c>
      <c r="D39" s="127">
        <f t="shared" ca="1" si="2"/>
        <v>0.9388459074557729</v>
      </c>
      <c r="E39" s="127">
        <f t="shared" ca="1" si="2"/>
        <v>1.798649780712561E-2</v>
      </c>
      <c r="F39" s="127">
        <f t="shared" ca="1" si="2"/>
        <v>1.618784802641305E-2</v>
      </c>
      <c r="G39" s="127">
        <f t="shared" ca="1" si="2"/>
        <v>0</v>
      </c>
      <c r="H39" s="127">
        <f t="shared" ca="1" si="2"/>
        <v>0</v>
      </c>
      <c r="I39" s="127">
        <f t="shared" ca="1" si="2"/>
        <v>0</v>
      </c>
      <c r="J39" s="127">
        <f t="shared" ca="1" si="2"/>
        <v>0</v>
      </c>
      <c r="K39" s="132">
        <f t="shared" ca="1" si="2"/>
        <v>1.438919824570049E-2</v>
      </c>
      <c r="L39" s="20"/>
      <c r="M39" s="83" t="s">
        <v>57</v>
      </c>
      <c r="N39" s="2">
        <f t="shared" ref="N39:N46" ca="1" si="5">C16</f>
        <v>1.2590548464987928E-2</v>
      </c>
      <c r="O39" s="2">
        <f t="shared" ca="1" si="3"/>
        <v>-6.1154092544227087E-2</v>
      </c>
      <c r="P39" s="2">
        <f t="shared" ca="1" si="3"/>
        <v>1.798649780712561E-2</v>
      </c>
      <c r="Q39" s="2">
        <f t="shared" ca="1" si="3"/>
        <v>1.618784802641305E-2</v>
      </c>
      <c r="R39" s="2">
        <f t="shared" ca="1" si="3"/>
        <v>0</v>
      </c>
      <c r="S39" s="2">
        <f t="shared" ca="1" si="3"/>
        <v>0</v>
      </c>
      <c r="T39" s="2">
        <f t="shared" ca="1" si="3"/>
        <v>0</v>
      </c>
      <c r="U39" s="2">
        <f t="shared" ca="1" si="3"/>
        <v>0</v>
      </c>
      <c r="V39" s="2">
        <f t="shared" ca="1" si="3"/>
        <v>1.438919824570049E-2</v>
      </c>
    </row>
    <row r="40" spans="1:22" x14ac:dyDescent="0.3">
      <c r="A40" s="20"/>
      <c r="B40" s="77" t="s">
        <v>58</v>
      </c>
      <c r="C40" s="126">
        <f t="shared" ca="1" si="4"/>
        <v>3.6776590608535026E-2</v>
      </c>
      <c r="D40" s="127">
        <f t="shared" ca="1" si="2"/>
        <v>1.9920653246289804E-2</v>
      </c>
      <c r="E40" s="127">
        <f t="shared" ca="1" si="2"/>
        <v>0.86821721698608278</v>
      </c>
      <c r="F40" s="127">
        <f t="shared" ca="1" si="2"/>
        <v>2.6050085014378978E-2</v>
      </c>
      <c r="G40" s="127">
        <f t="shared" ca="1" si="2"/>
        <v>2.14530111883121E-2</v>
      </c>
      <c r="H40" s="127">
        <f t="shared" ca="1" si="2"/>
        <v>1.072650559415605E-2</v>
      </c>
      <c r="I40" s="127">
        <f t="shared" ca="1" si="2"/>
        <v>0</v>
      </c>
      <c r="J40" s="127">
        <f t="shared" ca="1" si="2"/>
        <v>0</v>
      </c>
      <c r="K40" s="132">
        <f t="shared" ca="1" si="2"/>
        <v>1.6855937362245221E-2</v>
      </c>
      <c r="L40" s="20"/>
      <c r="M40" s="83" t="s">
        <v>58</v>
      </c>
      <c r="N40" s="2">
        <f t="shared" ca="1" si="5"/>
        <v>3.6776590608535026E-2</v>
      </c>
      <c r="O40" s="2">
        <f t="shared" ca="1" si="3"/>
        <v>1.9920653246289804E-2</v>
      </c>
      <c r="P40" s="2">
        <f t="shared" ca="1" si="3"/>
        <v>-0.13178278301391719</v>
      </c>
      <c r="Q40" s="2">
        <f t="shared" ca="1" si="3"/>
        <v>2.6050085014378978E-2</v>
      </c>
      <c r="R40" s="2">
        <f t="shared" ca="1" si="3"/>
        <v>2.14530111883121E-2</v>
      </c>
      <c r="S40" s="2">
        <f t="shared" ca="1" si="3"/>
        <v>1.072650559415605E-2</v>
      </c>
      <c r="T40" s="2">
        <f t="shared" ca="1" si="3"/>
        <v>0</v>
      </c>
      <c r="U40" s="2">
        <f t="shared" ca="1" si="3"/>
        <v>0</v>
      </c>
      <c r="V40" s="2">
        <f t="shared" ca="1" si="3"/>
        <v>1.6855937362245221E-2</v>
      </c>
    </row>
    <row r="41" spans="1:22" x14ac:dyDescent="0.3">
      <c r="A41" s="20"/>
      <c r="B41" s="77" t="s">
        <v>59</v>
      </c>
      <c r="C41" s="126">
        <f t="shared" ca="1" si="4"/>
        <v>6.1974437666874656E-3</v>
      </c>
      <c r="D41" s="127">
        <f t="shared" ca="1" si="2"/>
        <v>2.9437857891765465E-2</v>
      </c>
      <c r="E41" s="127">
        <f t="shared" ca="1" si="2"/>
        <v>5.887571578353093E-2</v>
      </c>
      <c r="F41" s="127">
        <f t="shared" ca="1" si="2"/>
        <v>0.79393499475764173</v>
      </c>
      <c r="G41" s="127">
        <f t="shared" ca="1" si="2"/>
        <v>4.0283384483468528E-2</v>
      </c>
      <c r="H41" s="127">
        <f t="shared" ca="1" si="2"/>
        <v>2.4789775066749863E-2</v>
      </c>
      <c r="I41" s="127">
        <f t="shared" ca="1" si="2"/>
        <v>4.6480828250155997E-3</v>
      </c>
      <c r="J41" s="127">
        <f t="shared" ca="1" si="2"/>
        <v>1.3944248475046798E-2</v>
      </c>
      <c r="K41" s="132">
        <f t="shared" ca="1" si="2"/>
        <v>2.7888496950093596E-2</v>
      </c>
      <c r="L41" s="20"/>
      <c r="M41" s="83" t="s">
        <v>59</v>
      </c>
      <c r="N41" s="2">
        <f t="shared" ca="1" si="5"/>
        <v>6.1974437666874656E-3</v>
      </c>
      <c r="O41" s="2">
        <f t="shared" ca="1" si="3"/>
        <v>2.9437857891765465E-2</v>
      </c>
      <c r="P41" s="2">
        <f t="shared" ca="1" si="3"/>
        <v>5.887571578353093E-2</v>
      </c>
      <c r="Q41" s="2">
        <f t="shared" ca="1" si="3"/>
        <v>-0.20606500524235827</v>
      </c>
      <c r="R41" s="2">
        <f t="shared" ca="1" si="3"/>
        <v>4.0283384483468528E-2</v>
      </c>
      <c r="S41" s="2">
        <f t="shared" ca="1" si="3"/>
        <v>2.4789775066749863E-2</v>
      </c>
      <c r="T41" s="2">
        <f t="shared" ca="1" si="3"/>
        <v>4.6480828250155997E-3</v>
      </c>
      <c r="U41" s="2">
        <f t="shared" ca="1" si="3"/>
        <v>1.3944248475046798E-2</v>
      </c>
      <c r="V41" s="2">
        <f t="shared" ca="1" si="3"/>
        <v>2.7888496950093596E-2</v>
      </c>
    </row>
    <row r="42" spans="1:22" x14ac:dyDescent="0.3">
      <c r="A42" s="20"/>
      <c r="B42" s="77" t="s">
        <v>60</v>
      </c>
      <c r="C42" s="126">
        <f t="shared" ca="1" si="4"/>
        <v>0</v>
      </c>
      <c r="D42" s="127">
        <f t="shared" ca="1" si="2"/>
        <v>5.829181039989779E-3</v>
      </c>
      <c r="E42" s="127">
        <f t="shared" ca="1" si="2"/>
        <v>2.0402133639964227E-2</v>
      </c>
      <c r="F42" s="127">
        <f t="shared" ca="1" si="2"/>
        <v>6.1206400919892677E-2</v>
      </c>
      <c r="G42" s="127">
        <f t="shared" ca="1" si="2"/>
        <v>0.67065127124057744</v>
      </c>
      <c r="H42" s="127">
        <f t="shared" ca="1" si="2"/>
        <v>9.0352306119841574E-2</v>
      </c>
      <c r="I42" s="127">
        <f t="shared" ca="1" si="2"/>
        <v>4.3718857799923343E-2</v>
      </c>
      <c r="J42" s="127">
        <f t="shared" ca="1" si="2"/>
        <v>5.5377219879902899E-2</v>
      </c>
      <c r="K42" s="132">
        <f t="shared" ca="1" si="2"/>
        <v>5.246262935990801E-2</v>
      </c>
      <c r="L42" s="20"/>
      <c r="M42" s="83" t="s">
        <v>60</v>
      </c>
      <c r="N42" s="2">
        <f t="shared" ca="1" si="5"/>
        <v>0</v>
      </c>
      <c r="O42" s="2">
        <f t="shared" ca="1" si="3"/>
        <v>5.829181039989779E-3</v>
      </c>
      <c r="P42" s="2">
        <f t="shared" ca="1" si="3"/>
        <v>2.0402133639964227E-2</v>
      </c>
      <c r="Q42" s="2">
        <f t="shared" ca="1" si="3"/>
        <v>6.1206400919892677E-2</v>
      </c>
      <c r="R42" s="2">
        <f t="shared" ca="1" si="3"/>
        <v>-0.3293487287594225</v>
      </c>
      <c r="S42" s="2">
        <f t="shared" ca="1" si="3"/>
        <v>9.0352306119841574E-2</v>
      </c>
      <c r="T42" s="2">
        <f t="shared" ca="1" si="3"/>
        <v>4.3718857799923343E-2</v>
      </c>
      <c r="U42" s="2">
        <f t="shared" ca="1" si="3"/>
        <v>5.5377219879902899E-2</v>
      </c>
      <c r="V42" s="2">
        <f t="shared" ca="1" si="3"/>
        <v>5.246262935990801E-2</v>
      </c>
    </row>
    <row r="43" spans="1:22" x14ac:dyDescent="0.3">
      <c r="A43" s="20"/>
      <c r="B43" s="77" t="s">
        <v>61</v>
      </c>
      <c r="C43" s="126">
        <f t="shared" ca="1" si="4"/>
        <v>0</v>
      </c>
      <c r="D43" s="127">
        <f t="shared" ca="1" si="2"/>
        <v>0</v>
      </c>
      <c r="E43" s="127">
        <f t="shared" ca="1" si="2"/>
        <v>2.1283212501700711E-2</v>
      </c>
      <c r="F43" s="127">
        <f t="shared" ca="1" si="2"/>
        <v>7.0944041672335702E-3</v>
      </c>
      <c r="G43" s="127">
        <f t="shared" ca="1" si="2"/>
        <v>8.5132850006802846E-2</v>
      </c>
      <c r="H43" s="127">
        <f t="shared" ca="1" si="2"/>
        <v>0.62754378122023757</v>
      </c>
      <c r="I43" s="127">
        <f t="shared" ca="1" si="2"/>
        <v>0.11705766875935392</v>
      </c>
      <c r="J43" s="127">
        <f t="shared" ca="1" si="2"/>
        <v>9.2227254174036419E-2</v>
      </c>
      <c r="K43" s="132">
        <f t="shared" ca="1" si="2"/>
        <v>4.9660829170634996E-2</v>
      </c>
      <c r="L43" s="20"/>
      <c r="M43" s="83" t="s">
        <v>61</v>
      </c>
      <c r="N43" s="2">
        <f t="shared" ca="1" si="5"/>
        <v>0</v>
      </c>
      <c r="O43" s="2">
        <f t="shared" ca="1" si="3"/>
        <v>0</v>
      </c>
      <c r="P43" s="2">
        <f t="shared" ca="1" si="3"/>
        <v>2.1283212501700711E-2</v>
      </c>
      <c r="Q43" s="2">
        <f t="shared" ca="1" si="3"/>
        <v>7.0944041672335702E-3</v>
      </c>
      <c r="R43" s="2">
        <f t="shared" ca="1" si="3"/>
        <v>8.5132850006802846E-2</v>
      </c>
      <c r="S43" s="2">
        <f t="shared" ca="1" si="3"/>
        <v>-0.37245621877976248</v>
      </c>
      <c r="T43" s="2">
        <f t="shared" ca="1" si="3"/>
        <v>0.11705766875935392</v>
      </c>
      <c r="U43" s="2">
        <f t="shared" ca="1" si="3"/>
        <v>9.2227254174036419E-2</v>
      </c>
      <c r="V43" s="2">
        <f t="shared" ca="1" si="3"/>
        <v>4.9660829170634996E-2</v>
      </c>
    </row>
    <row r="44" spans="1:22" x14ac:dyDescent="0.3">
      <c r="A44" s="20"/>
      <c r="B44" s="77" t="s">
        <v>62</v>
      </c>
      <c r="C44" s="126">
        <f t="shared" ca="1" si="4"/>
        <v>0</v>
      </c>
      <c r="D44" s="127">
        <f t="shared" ca="1" si="2"/>
        <v>0</v>
      </c>
      <c r="E44" s="127">
        <f t="shared" ca="1" si="2"/>
        <v>0</v>
      </c>
      <c r="F44" s="127">
        <f t="shared" ca="1" si="2"/>
        <v>0</v>
      </c>
      <c r="G44" s="127">
        <f t="shared" ca="1" si="2"/>
        <v>5.9533518186266517E-2</v>
      </c>
      <c r="H44" s="127">
        <f t="shared" ca="1" si="2"/>
        <v>4.4650138639699889E-2</v>
      </c>
      <c r="I44" s="127">
        <f t="shared" ca="1" si="2"/>
        <v>0.47908171587016801</v>
      </c>
      <c r="J44" s="127">
        <f t="shared" ca="1" si="2"/>
        <v>0.2976675909313326</v>
      </c>
      <c r="K44" s="132">
        <f t="shared" ca="1" si="2"/>
        <v>0.11906703637253303</v>
      </c>
      <c r="L44" s="20"/>
      <c r="M44" s="83" t="s">
        <v>62</v>
      </c>
      <c r="N44" s="2">
        <f t="shared" ca="1" si="5"/>
        <v>0</v>
      </c>
      <c r="O44" s="2">
        <f t="shared" ca="1" si="3"/>
        <v>0</v>
      </c>
      <c r="P44" s="2">
        <f t="shared" ca="1" si="3"/>
        <v>0</v>
      </c>
      <c r="Q44" s="2">
        <f t="shared" ca="1" si="3"/>
        <v>0</v>
      </c>
      <c r="R44" s="2">
        <f t="shared" ca="1" si="3"/>
        <v>5.9533518186266517E-2</v>
      </c>
      <c r="S44" s="2">
        <f t="shared" ca="1" si="3"/>
        <v>4.4650138639699889E-2</v>
      </c>
      <c r="T44" s="2">
        <f t="shared" ca="1" si="3"/>
        <v>-0.52091828412983199</v>
      </c>
      <c r="U44" s="2">
        <f t="shared" ca="1" si="3"/>
        <v>0.2976675909313326</v>
      </c>
      <c r="V44" s="2">
        <f t="shared" ca="1" si="3"/>
        <v>0.11906703637253303</v>
      </c>
    </row>
    <row r="45" spans="1:22" x14ac:dyDescent="0.3">
      <c r="A45" s="20"/>
      <c r="B45" s="77" t="s">
        <v>63</v>
      </c>
      <c r="C45" s="126">
        <f t="shared" ca="1" si="4"/>
        <v>0</v>
      </c>
      <c r="D45" s="127">
        <f t="shared" ca="1" si="2"/>
        <v>0</v>
      </c>
      <c r="E45" s="127">
        <f t="shared" ca="1" si="2"/>
        <v>0</v>
      </c>
      <c r="F45" s="127">
        <f t="shared" ca="1" si="2"/>
        <v>0</v>
      </c>
      <c r="G45" s="127">
        <f t="shared" ca="1" si="2"/>
        <v>0</v>
      </c>
      <c r="H45" s="127">
        <f t="shared" ca="1" si="2"/>
        <v>3.8809519206603894E-2</v>
      </c>
      <c r="I45" s="127">
        <f t="shared" ca="1" si="2"/>
        <v>1.7640690548456316E-2</v>
      </c>
      <c r="J45" s="127">
        <f t="shared" ca="1" si="2"/>
        <v>0.55898273628859207</v>
      </c>
      <c r="K45" s="132">
        <f t="shared" ca="1" si="2"/>
        <v>0.38456705395634772</v>
      </c>
      <c r="L45" s="20"/>
      <c r="M45" s="83" t="s">
        <v>63</v>
      </c>
      <c r="N45" s="2">
        <f t="shared" ca="1" si="5"/>
        <v>0</v>
      </c>
      <c r="O45" s="2">
        <f t="shared" ca="1" si="3"/>
        <v>0</v>
      </c>
      <c r="P45" s="2">
        <f t="shared" ca="1" si="3"/>
        <v>0</v>
      </c>
      <c r="Q45" s="2">
        <f t="shared" ca="1" si="3"/>
        <v>0</v>
      </c>
      <c r="R45" s="2">
        <f t="shared" ca="1" si="3"/>
        <v>0</v>
      </c>
      <c r="S45" s="2">
        <f t="shared" ca="1" si="3"/>
        <v>3.8809519206603894E-2</v>
      </c>
      <c r="T45" s="2">
        <f t="shared" ca="1" si="3"/>
        <v>1.7640690548456316E-2</v>
      </c>
      <c r="U45" s="2">
        <f t="shared" ca="1" si="3"/>
        <v>-0.44101726371140793</v>
      </c>
      <c r="V45" s="2">
        <f t="shared" ca="1" si="3"/>
        <v>0.38456705395634772</v>
      </c>
    </row>
    <row r="46" spans="1:22" x14ac:dyDescent="0.3">
      <c r="A46" s="20"/>
      <c r="B46" s="77" t="s">
        <v>14</v>
      </c>
      <c r="C46" s="129">
        <f t="shared" si="4"/>
        <v>0</v>
      </c>
      <c r="D46" s="130">
        <f t="shared" si="2"/>
        <v>0</v>
      </c>
      <c r="E46" s="130">
        <f t="shared" si="2"/>
        <v>0</v>
      </c>
      <c r="F46" s="130">
        <f t="shared" si="2"/>
        <v>0</v>
      </c>
      <c r="G46" s="130">
        <f t="shared" si="2"/>
        <v>0</v>
      </c>
      <c r="H46" s="130">
        <f t="shared" si="2"/>
        <v>0</v>
      </c>
      <c r="I46" s="130">
        <f t="shared" si="2"/>
        <v>0</v>
      </c>
      <c r="J46" s="130">
        <f t="shared" si="2"/>
        <v>0</v>
      </c>
      <c r="K46" s="131">
        <f t="shared" si="2"/>
        <v>1</v>
      </c>
      <c r="L46" s="20"/>
      <c r="M46" s="83" t="s">
        <v>14</v>
      </c>
      <c r="N46" s="2">
        <f t="shared" si="5"/>
        <v>0</v>
      </c>
      <c r="O46" s="2">
        <f t="shared" si="3"/>
        <v>0</v>
      </c>
      <c r="P46" s="2">
        <f t="shared" si="3"/>
        <v>0</v>
      </c>
      <c r="Q46" s="2">
        <f t="shared" si="3"/>
        <v>0</v>
      </c>
      <c r="R46" s="2">
        <f t="shared" si="3"/>
        <v>0</v>
      </c>
      <c r="S46" s="2">
        <f t="shared" si="3"/>
        <v>0</v>
      </c>
      <c r="T46" s="2">
        <f t="shared" si="3"/>
        <v>0</v>
      </c>
      <c r="U46" s="2">
        <f t="shared" si="3"/>
        <v>0</v>
      </c>
      <c r="V46" s="2">
        <f t="shared" si="3"/>
        <v>0</v>
      </c>
    </row>
    <row r="47" spans="1:22" x14ac:dyDescent="0.3">
      <c r="A47" s="20"/>
    </row>
    <row r="48" spans="1:22" ht="48" customHeight="1" x14ac:dyDescent="0.3">
      <c r="A48" s="20"/>
      <c r="B48" s="15"/>
      <c r="C48" s="159" t="s">
        <v>65</v>
      </c>
      <c r="D48" s="159"/>
      <c r="E48" s="159"/>
      <c r="F48" s="159"/>
      <c r="G48" s="159"/>
      <c r="H48" s="159"/>
      <c r="I48" s="159"/>
      <c r="J48" s="159"/>
      <c r="K48" s="159"/>
      <c r="M48" s="166" t="s">
        <v>102</v>
      </c>
      <c r="N48" s="167"/>
      <c r="O48" s="167"/>
      <c r="P48" s="167"/>
      <c r="Q48" s="167"/>
      <c r="R48" s="167"/>
      <c r="S48" s="167"/>
      <c r="T48" s="167"/>
      <c r="U48" s="167"/>
      <c r="V48" s="168"/>
    </row>
    <row r="49" spans="1:22" x14ac:dyDescent="0.3">
      <c r="A49" s="20"/>
      <c r="B49" s="21"/>
      <c r="C49" s="77" t="s">
        <v>3</v>
      </c>
      <c r="D49" s="77" t="s">
        <v>4</v>
      </c>
      <c r="E49" s="77" t="s">
        <v>5</v>
      </c>
      <c r="F49" s="77" t="s">
        <v>6</v>
      </c>
      <c r="G49" s="77" t="s">
        <v>7</v>
      </c>
      <c r="H49" s="77" t="s">
        <v>8</v>
      </c>
      <c r="I49" s="77" t="s">
        <v>9</v>
      </c>
      <c r="J49" s="77" t="s">
        <v>10</v>
      </c>
      <c r="K49" s="77" t="s">
        <v>14</v>
      </c>
      <c r="M49" s="169"/>
      <c r="N49" s="170"/>
      <c r="O49" s="170"/>
      <c r="P49" s="170"/>
      <c r="Q49" s="170"/>
      <c r="R49" s="170"/>
      <c r="S49" s="170"/>
      <c r="T49" s="170"/>
      <c r="U49" s="170"/>
      <c r="V49" s="171"/>
    </row>
    <row r="50" spans="1:22" x14ac:dyDescent="0.3">
      <c r="A50" s="20"/>
      <c r="B50" s="77" t="s">
        <v>3</v>
      </c>
      <c r="C50" s="123">
        <v>0.91666666666666663</v>
      </c>
      <c r="D50" s="124">
        <v>4.1666666666666664E-2</v>
      </c>
      <c r="E50" s="124">
        <v>0</v>
      </c>
      <c r="F50" s="124">
        <v>2.0833333333333332E-2</v>
      </c>
      <c r="G50" s="124">
        <v>0</v>
      </c>
      <c r="H50" s="124">
        <v>0</v>
      </c>
      <c r="I50" s="124">
        <v>0</v>
      </c>
      <c r="J50" s="124">
        <v>0</v>
      </c>
      <c r="K50" s="133">
        <v>2.0833333333333332E-2</v>
      </c>
      <c r="M50" s="169"/>
      <c r="N50" s="170"/>
      <c r="O50" s="170"/>
      <c r="P50" s="170"/>
      <c r="Q50" s="170"/>
      <c r="R50" s="170"/>
      <c r="S50" s="170"/>
      <c r="T50" s="170"/>
      <c r="U50" s="170"/>
      <c r="V50" s="171"/>
    </row>
    <row r="51" spans="1:22" x14ac:dyDescent="0.3">
      <c r="A51" s="20"/>
      <c r="B51" s="77" t="s">
        <v>4</v>
      </c>
      <c r="C51" s="126">
        <v>7.1428571428571425E-2</v>
      </c>
      <c r="D51" s="127">
        <v>0.75</v>
      </c>
      <c r="E51" s="127">
        <v>3.5714285714285712E-2</v>
      </c>
      <c r="F51" s="127">
        <v>4.7619047619047616E-2</v>
      </c>
      <c r="G51" s="127">
        <v>0</v>
      </c>
      <c r="H51" s="127">
        <v>0</v>
      </c>
      <c r="I51" s="127">
        <v>0</v>
      </c>
      <c r="J51" s="127">
        <v>1.1904761904761904E-2</v>
      </c>
      <c r="K51" s="132">
        <v>8.3333333333333329E-2</v>
      </c>
      <c r="M51" s="169"/>
      <c r="N51" s="170"/>
      <c r="O51" s="170"/>
      <c r="P51" s="170"/>
      <c r="Q51" s="170"/>
      <c r="R51" s="170"/>
      <c r="S51" s="170"/>
      <c r="T51" s="170"/>
      <c r="U51" s="170"/>
      <c r="V51" s="171"/>
    </row>
    <row r="52" spans="1:22" x14ac:dyDescent="0.3">
      <c r="A52" s="20"/>
      <c r="B52" s="77" t="s">
        <v>5</v>
      </c>
      <c r="C52" s="126">
        <v>0.18691588785046728</v>
      </c>
      <c r="D52" s="127">
        <v>7.476635514018691E-2</v>
      </c>
      <c r="E52" s="127">
        <v>0.49532710280373832</v>
      </c>
      <c r="F52" s="127">
        <v>6.5420560747663545E-2</v>
      </c>
      <c r="G52" s="127">
        <v>2.8037383177570093E-2</v>
      </c>
      <c r="H52" s="127">
        <v>4.6728971962616821E-2</v>
      </c>
      <c r="I52" s="127">
        <v>9.3457943925233638E-3</v>
      </c>
      <c r="J52" s="127">
        <v>9.3457943925233638E-3</v>
      </c>
      <c r="K52" s="132">
        <v>8.4112149532710276E-2</v>
      </c>
      <c r="M52" s="169"/>
      <c r="N52" s="170"/>
      <c r="O52" s="170"/>
      <c r="P52" s="170"/>
      <c r="Q52" s="170"/>
      <c r="R52" s="170"/>
      <c r="S52" s="170"/>
      <c r="T52" s="170"/>
      <c r="U52" s="170"/>
      <c r="V52" s="171"/>
    </row>
    <row r="53" spans="1:22" x14ac:dyDescent="0.3">
      <c r="A53" s="20"/>
      <c r="B53" s="77" t="s">
        <v>6</v>
      </c>
      <c r="C53" s="126">
        <v>2.7586206896551724E-2</v>
      </c>
      <c r="D53" s="127">
        <v>8.9655172413793102E-2</v>
      </c>
      <c r="E53" s="127">
        <v>0.1793103448275862</v>
      </c>
      <c r="F53" s="127">
        <v>0.35172413793103446</v>
      </c>
      <c r="G53" s="127">
        <v>4.8275862068965517E-2</v>
      </c>
      <c r="H53" s="127">
        <v>4.1379310344827586E-2</v>
      </c>
      <c r="I53" s="127">
        <v>1.3793103448275862E-2</v>
      </c>
      <c r="J53" s="127">
        <v>4.1379310344827586E-2</v>
      </c>
      <c r="K53" s="132">
        <v>0.20689655172413793</v>
      </c>
      <c r="M53" s="169"/>
      <c r="N53" s="170"/>
      <c r="O53" s="170"/>
      <c r="P53" s="170"/>
      <c r="Q53" s="170"/>
      <c r="R53" s="170"/>
      <c r="S53" s="170"/>
      <c r="T53" s="170"/>
      <c r="U53" s="170"/>
      <c r="V53" s="171"/>
    </row>
    <row r="54" spans="1:22" x14ac:dyDescent="0.3">
      <c r="A54" s="20"/>
      <c r="B54" s="77" t="s">
        <v>7</v>
      </c>
      <c r="C54" s="126">
        <v>0</v>
      </c>
      <c r="D54" s="127">
        <v>2.5000000000000001E-2</v>
      </c>
      <c r="E54" s="127">
        <v>1.2500000000000001E-2</v>
      </c>
      <c r="F54" s="127">
        <v>8.7499999999999994E-2</v>
      </c>
      <c r="G54" s="127">
        <v>0.2</v>
      </c>
      <c r="H54" s="127">
        <v>0.1125</v>
      </c>
      <c r="I54" s="127">
        <v>2.5000000000000001E-2</v>
      </c>
      <c r="J54" s="127">
        <v>0.1</v>
      </c>
      <c r="K54" s="132">
        <v>0.4375</v>
      </c>
      <c r="M54" s="169"/>
      <c r="N54" s="170"/>
      <c r="O54" s="170"/>
      <c r="P54" s="170"/>
      <c r="Q54" s="170"/>
      <c r="R54" s="170"/>
      <c r="S54" s="170"/>
      <c r="T54" s="170"/>
      <c r="U54" s="170"/>
      <c r="V54" s="171"/>
    </row>
    <row r="55" spans="1:22" x14ac:dyDescent="0.3">
      <c r="A55" s="20"/>
      <c r="B55" s="77" t="s">
        <v>8</v>
      </c>
      <c r="C55" s="126">
        <v>0</v>
      </c>
      <c r="D55" s="127">
        <v>0</v>
      </c>
      <c r="E55" s="127">
        <v>5.8823529411764705E-2</v>
      </c>
      <c r="F55" s="127">
        <v>1.4705882352941176E-2</v>
      </c>
      <c r="G55" s="127">
        <v>0.13235294117647059</v>
      </c>
      <c r="H55" s="127">
        <v>0.13235294117647059</v>
      </c>
      <c r="I55" s="127">
        <v>8.8235294117647065E-2</v>
      </c>
      <c r="J55" s="127">
        <v>7.3529411764705885E-2</v>
      </c>
      <c r="K55" s="132">
        <v>0.5</v>
      </c>
      <c r="M55" s="169"/>
      <c r="N55" s="170"/>
      <c r="O55" s="170"/>
      <c r="P55" s="170"/>
      <c r="Q55" s="170"/>
      <c r="R55" s="170"/>
      <c r="S55" s="170"/>
      <c r="T55" s="170"/>
      <c r="U55" s="170"/>
      <c r="V55" s="171"/>
    </row>
    <row r="56" spans="1:22" x14ac:dyDescent="0.3">
      <c r="A56" s="20"/>
      <c r="B56" s="77" t="s">
        <v>9</v>
      </c>
      <c r="C56" s="126">
        <v>0</v>
      </c>
      <c r="D56" s="127">
        <v>0</v>
      </c>
      <c r="E56" s="127">
        <v>0</v>
      </c>
      <c r="F56" s="127">
        <v>1.5151515151515152E-2</v>
      </c>
      <c r="G56" s="127">
        <v>7.575757575757576E-2</v>
      </c>
      <c r="H56" s="127">
        <v>4.5454545454545456E-2</v>
      </c>
      <c r="I56" s="127">
        <v>7.575757575757576E-2</v>
      </c>
      <c r="J56" s="127">
        <v>0.10606060606060606</v>
      </c>
      <c r="K56" s="132">
        <v>0.68181818181818177</v>
      </c>
      <c r="M56" s="169"/>
      <c r="N56" s="170"/>
      <c r="O56" s="170"/>
      <c r="P56" s="170"/>
      <c r="Q56" s="170"/>
      <c r="R56" s="170"/>
      <c r="S56" s="170"/>
      <c r="T56" s="170"/>
      <c r="U56" s="170"/>
      <c r="V56" s="171"/>
    </row>
    <row r="57" spans="1:22" x14ac:dyDescent="0.3">
      <c r="A57" s="20"/>
      <c r="B57" s="77" t="s">
        <v>10</v>
      </c>
      <c r="C57" s="126">
        <v>0</v>
      </c>
      <c r="D57" s="127">
        <v>0</v>
      </c>
      <c r="E57" s="127">
        <v>0</v>
      </c>
      <c r="F57" s="127">
        <v>0</v>
      </c>
      <c r="G57" s="127">
        <v>0</v>
      </c>
      <c r="H57" s="127">
        <v>0.04</v>
      </c>
      <c r="I57" s="127">
        <v>0.06</v>
      </c>
      <c r="J57" s="127">
        <v>0.1</v>
      </c>
      <c r="K57" s="132">
        <v>0.8</v>
      </c>
      <c r="M57" s="169"/>
      <c r="N57" s="170"/>
      <c r="O57" s="170"/>
      <c r="P57" s="170"/>
      <c r="Q57" s="170"/>
      <c r="R57" s="170"/>
      <c r="S57" s="170"/>
      <c r="T57" s="170"/>
      <c r="U57" s="170"/>
      <c r="V57" s="171"/>
    </row>
    <row r="58" spans="1:22" x14ac:dyDescent="0.3">
      <c r="A58" s="20"/>
      <c r="B58" s="77" t="s">
        <v>14</v>
      </c>
      <c r="C58" s="129">
        <v>0</v>
      </c>
      <c r="D58" s="130">
        <v>0</v>
      </c>
      <c r="E58" s="130">
        <v>0</v>
      </c>
      <c r="F58" s="130">
        <v>0</v>
      </c>
      <c r="G58" s="130">
        <v>0</v>
      </c>
      <c r="H58" s="130">
        <v>0</v>
      </c>
      <c r="I58" s="130">
        <v>0</v>
      </c>
      <c r="J58" s="130">
        <v>0</v>
      </c>
      <c r="K58" s="131">
        <v>1</v>
      </c>
      <c r="M58" s="172"/>
      <c r="N58" s="173"/>
      <c r="O58" s="173"/>
      <c r="P58" s="173"/>
      <c r="Q58" s="173"/>
      <c r="R58" s="173"/>
      <c r="S58" s="173"/>
      <c r="T58" s="173"/>
      <c r="U58" s="173"/>
      <c r="V58" s="174"/>
    </row>
    <row r="59" spans="1:22" x14ac:dyDescent="0.3">
      <c r="A59" s="20"/>
    </row>
    <row r="60" spans="1:22" x14ac:dyDescent="0.3">
      <c r="A60" s="20"/>
    </row>
    <row r="61" spans="1:22" x14ac:dyDescent="0.3">
      <c r="A61" s="20"/>
    </row>
    <row r="62" spans="1:22" x14ac:dyDescent="0.3">
      <c r="A62" s="20"/>
    </row>
    <row r="63" spans="1:22" x14ac:dyDescent="0.3">
      <c r="A63" s="20"/>
    </row>
    <row r="64" spans="1:22" x14ac:dyDescent="0.3">
      <c r="A64" s="20"/>
    </row>
    <row r="65" spans="1:1" x14ac:dyDescent="0.3">
      <c r="A65" s="20"/>
    </row>
    <row r="66" spans="1:1" x14ac:dyDescent="0.3">
      <c r="A66" s="20"/>
    </row>
    <row r="67" spans="1:1" x14ac:dyDescent="0.3">
      <c r="A67" s="20"/>
    </row>
    <row r="68" spans="1:1" x14ac:dyDescent="0.3">
      <c r="A68" s="20"/>
    </row>
    <row r="69" spans="1:1" x14ac:dyDescent="0.3">
      <c r="A69" s="20"/>
    </row>
    <row r="70" spans="1:1" x14ac:dyDescent="0.3">
      <c r="A70" s="20"/>
    </row>
    <row r="71" spans="1:1" x14ac:dyDescent="0.3">
      <c r="A71" s="20"/>
    </row>
    <row r="72" spans="1:1" x14ac:dyDescent="0.3">
      <c r="A72" s="20"/>
    </row>
    <row r="73" spans="1:1" x14ac:dyDescent="0.3">
      <c r="A73" s="20"/>
    </row>
    <row r="74" spans="1:1" x14ac:dyDescent="0.3">
      <c r="A74" s="20"/>
    </row>
    <row r="75" spans="1:1" x14ac:dyDescent="0.3">
      <c r="A75" s="20"/>
    </row>
    <row r="76" spans="1:1" x14ac:dyDescent="0.3">
      <c r="A76" s="20"/>
    </row>
    <row r="77" spans="1:1" x14ac:dyDescent="0.3">
      <c r="A77" s="20"/>
    </row>
    <row r="78" spans="1:1" x14ac:dyDescent="0.3">
      <c r="A78" s="20"/>
    </row>
    <row r="79" spans="1:1" x14ac:dyDescent="0.3">
      <c r="A79" s="20"/>
    </row>
    <row r="80" spans="1:1" x14ac:dyDescent="0.3">
      <c r="A80" s="20"/>
    </row>
    <row r="81" spans="1:1" x14ac:dyDescent="0.3">
      <c r="A81" s="20"/>
    </row>
    <row r="82" spans="1:1" x14ac:dyDescent="0.3">
      <c r="A82" s="20"/>
    </row>
    <row r="83" spans="1:1" x14ac:dyDescent="0.3">
      <c r="A83" s="20"/>
    </row>
    <row r="84" spans="1:1" x14ac:dyDescent="0.3">
      <c r="A84" s="20"/>
    </row>
    <row r="85" spans="1:1" x14ac:dyDescent="0.3">
      <c r="A85" s="20"/>
    </row>
    <row r="86" spans="1:1" x14ac:dyDescent="0.3">
      <c r="A86" s="20"/>
    </row>
    <row r="87" spans="1:1" x14ac:dyDescent="0.3">
      <c r="A87" s="20"/>
    </row>
    <row r="88" spans="1:1" x14ac:dyDescent="0.3">
      <c r="A88" s="20"/>
    </row>
    <row r="89" spans="1:1" x14ac:dyDescent="0.3">
      <c r="A89" s="20"/>
    </row>
    <row r="90" spans="1:1" x14ac:dyDescent="0.3">
      <c r="A90" s="20"/>
    </row>
  </sheetData>
  <mergeCells count="7">
    <mergeCell ref="C48:K48"/>
    <mergeCell ref="C36:K36"/>
    <mergeCell ref="M48:V58"/>
    <mergeCell ref="B2:K2"/>
    <mergeCell ref="B13:K13"/>
    <mergeCell ref="B25:K25"/>
    <mergeCell ref="M36:V36"/>
  </mergeCells>
  <conditionalFormatting sqref="C38:K46">
    <cfRule type="colorScale" priority="2">
      <colorScale>
        <cfvo type="min"/>
        <cfvo type="max"/>
        <color rgb="FFFCFCFF"/>
        <color rgb="FF63BE7B"/>
      </colorScale>
    </cfRule>
  </conditionalFormatting>
  <conditionalFormatting sqref="C50:K58">
    <cfRule type="colorScale" priority="1">
      <colorScale>
        <cfvo type="min"/>
        <cfvo type="max"/>
        <color rgb="FFFCFCFF"/>
        <color rgb="FF63BE7B"/>
      </colorScale>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F8A8A-537E-0C4A-B2A6-433999946999}">
  <dimension ref="B1:AG60"/>
  <sheetViews>
    <sheetView zoomScale="80" zoomScaleNormal="80" workbookViewId="0"/>
  </sheetViews>
  <sheetFormatPr defaultColWidth="11.5546875" defaultRowHeight="14.4" x14ac:dyDescent="0.3"/>
  <sheetData>
    <row r="1" spans="2:33" ht="45" customHeight="1" x14ac:dyDescent="0.3">
      <c r="B1" s="180" t="s">
        <v>93</v>
      </c>
      <c r="C1" s="180"/>
      <c r="D1" s="180"/>
      <c r="E1" s="180"/>
      <c r="F1" s="180"/>
      <c r="G1" s="180"/>
      <c r="H1" s="180"/>
      <c r="I1" s="180"/>
      <c r="J1" s="180"/>
      <c r="K1" s="180"/>
      <c r="M1" s="180" t="s">
        <v>83</v>
      </c>
      <c r="N1" s="180"/>
      <c r="O1" s="180"/>
      <c r="P1" s="180"/>
      <c r="Q1" s="180"/>
      <c r="R1" s="180"/>
      <c r="S1" s="180"/>
      <c r="T1" s="180"/>
      <c r="U1" s="180"/>
      <c r="V1" s="180"/>
      <c r="X1" s="166" t="s">
        <v>103</v>
      </c>
      <c r="Y1" s="167"/>
      <c r="Z1" s="167"/>
      <c r="AA1" s="167"/>
      <c r="AB1" s="167"/>
      <c r="AC1" s="167"/>
      <c r="AD1" s="167"/>
      <c r="AE1" s="167"/>
      <c r="AF1" s="167"/>
      <c r="AG1" s="168"/>
    </row>
    <row r="2" spans="2:33" x14ac:dyDescent="0.3">
      <c r="B2" s="2" t="s">
        <v>55</v>
      </c>
      <c r="C2" s="54" t="s">
        <v>56</v>
      </c>
      <c r="D2" s="54" t="s">
        <v>57</v>
      </c>
      <c r="E2" s="54" t="s">
        <v>58</v>
      </c>
      <c r="F2" s="54" t="s">
        <v>59</v>
      </c>
      <c r="G2" s="54" t="s">
        <v>60</v>
      </c>
      <c r="H2" s="54" t="s">
        <v>61</v>
      </c>
      <c r="I2" s="54" t="s">
        <v>62</v>
      </c>
      <c r="J2" s="54" t="s">
        <v>63</v>
      </c>
      <c r="K2" s="77" t="s">
        <v>14</v>
      </c>
      <c r="M2" s="2"/>
      <c r="N2" s="54" t="s">
        <v>3</v>
      </c>
      <c r="O2" s="54" t="s">
        <v>4</v>
      </c>
      <c r="P2" s="54" t="s">
        <v>5</v>
      </c>
      <c r="Q2" s="54" t="s">
        <v>6</v>
      </c>
      <c r="R2" s="54" t="s">
        <v>7</v>
      </c>
      <c r="S2" s="54" t="s">
        <v>8</v>
      </c>
      <c r="T2" s="54" t="s">
        <v>9</v>
      </c>
      <c r="U2" s="54" t="s">
        <v>10</v>
      </c>
      <c r="V2" s="77" t="s">
        <v>14</v>
      </c>
      <c r="X2" s="169"/>
      <c r="Y2" s="170"/>
      <c r="Z2" s="170"/>
      <c r="AA2" s="170"/>
      <c r="AB2" s="170"/>
      <c r="AC2" s="170"/>
      <c r="AD2" s="170"/>
      <c r="AE2" s="170"/>
      <c r="AF2" s="170"/>
      <c r="AG2" s="171"/>
    </row>
    <row r="3" spans="2:33" x14ac:dyDescent="0.3">
      <c r="B3" s="54" t="s">
        <v>56</v>
      </c>
      <c r="C3" s="62">
        <f t="array" aca="1" ref="C3:K11" ca="1">MMULT('duration 12-13 for 1-year'!C38:K46,'duration 13-14 for 1-year'!C38:K46)</f>
        <v>0.96911022535221136</v>
      </c>
      <c r="D3" s="63">
        <f ca="1"/>
        <v>3.0257628635397854E-2</v>
      </c>
      <c r="E3" s="63">
        <f ca="1"/>
        <v>1.580365030977017E-4</v>
      </c>
      <c r="F3" s="63">
        <f ca="1"/>
        <v>4.741095092931051E-4</v>
      </c>
      <c r="G3" s="63">
        <f ca="1"/>
        <v>0</v>
      </c>
      <c r="H3" s="63">
        <f ca="1"/>
        <v>0</v>
      </c>
      <c r="I3" s="63">
        <f ca="1"/>
        <v>0</v>
      </c>
      <c r="J3" s="63">
        <f ca="1"/>
        <v>0</v>
      </c>
      <c r="K3" s="64">
        <f ca="1"/>
        <v>0</v>
      </c>
      <c r="M3" s="54" t="s">
        <v>3</v>
      </c>
      <c r="N3" s="62">
        <v>0.9836601307189542</v>
      </c>
      <c r="O3" s="63">
        <v>1.5686274509803921E-2</v>
      </c>
      <c r="P3" s="63">
        <v>0</v>
      </c>
      <c r="Q3" s="63">
        <v>4.9019607843137254E-4</v>
      </c>
      <c r="R3" s="63">
        <v>1.6339869281045751E-4</v>
      </c>
      <c r="S3" s="63">
        <v>0</v>
      </c>
      <c r="T3" s="63">
        <v>0</v>
      </c>
      <c r="U3" s="63">
        <v>0</v>
      </c>
      <c r="V3" s="64">
        <v>0</v>
      </c>
      <c r="X3" s="169"/>
      <c r="Y3" s="170"/>
      <c r="Z3" s="170"/>
      <c r="AA3" s="170"/>
      <c r="AB3" s="170"/>
      <c r="AC3" s="170"/>
      <c r="AD3" s="170"/>
      <c r="AE3" s="170"/>
      <c r="AF3" s="170"/>
      <c r="AG3" s="171"/>
    </row>
    <row r="4" spans="2:33" x14ac:dyDescent="0.3">
      <c r="B4" s="54" t="s">
        <v>57</v>
      </c>
      <c r="C4" s="65">
        <f ca="1"/>
        <v>3.0194714391026729E-2</v>
      </c>
      <c r="D4" s="61">
        <f ca="1"/>
        <v>0.91274123733650048</v>
      </c>
      <c r="E4" s="61">
        <f ca="1"/>
        <v>2.7671391442447096E-2</v>
      </c>
      <c r="F4" s="61">
        <f ca="1"/>
        <v>2.8399060836192824E-2</v>
      </c>
      <c r="G4" s="61">
        <f ca="1"/>
        <v>8.279966615274048E-4</v>
      </c>
      <c r="H4" s="61">
        <f ca="1"/>
        <v>1.6559933230548095E-4</v>
      </c>
      <c r="I4" s="61">
        <f ca="1"/>
        <v>0</v>
      </c>
      <c r="J4" s="61">
        <f ca="1"/>
        <v>0</v>
      </c>
      <c r="K4" s="66">
        <f ca="1"/>
        <v>0</v>
      </c>
      <c r="M4" s="54" t="s">
        <v>4</v>
      </c>
      <c r="N4" s="65">
        <v>3.1123560535325237E-2</v>
      </c>
      <c r="O4" s="61">
        <v>0.91015665525469447</v>
      </c>
      <c r="P4" s="61">
        <v>1.9753086419753086E-2</v>
      </c>
      <c r="Q4" s="61">
        <v>2.8784106235086628E-2</v>
      </c>
      <c r="R4" s="61">
        <v>1.0182591555140574E-2</v>
      </c>
      <c r="S4" s="61">
        <v>0</v>
      </c>
      <c r="T4" s="61">
        <v>0</v>
      </c>
      <c r="U4" s="61">
        <v>0</v>
      </c>
      <c r="V4" s="66">
        <v>0</v>
      </c>
      <c r="X4" s="169"/>
      <c r="Y4" s="170"/>
      <c r="Z4" s="170"/>
      <c r="AA4" s="170"/>
      <c r="AB4" s="170"/>
      <c r="AC4" s="170"/>
      <c r="AD4" s="170"/>
      <c r="AE4" s="170"/>
      <c r="AF4" s="170"/>
      <c r="AG4" s="171"/>
    </row>
    <row r="5" spans="2:33" x14ac:dyDescent="0.3">
      <c r="B5" s="54" t="s">
        <v>58</v>
      </c>
      <c r="C5" s="65">
        <f ca="1"/>
        <v>7.0941417943423291E-2</v>
      </c>
      <c r="D5" s="61">
        <f ca="1"/>
        <v>2.4020448367647856E-2</v>
      </c>
      <c r="E5" s="61">
        <f ca="1"/>
        <v>0.75500394784845426</v>
      </c>
      <c r="F5" s="61">
        <f ca="1"/>
        <v>5.1607507932194964E-2</v>
      </c>
      <c r="G5" s="61">
        <f ca="1"/>
        <v>4.5867598183697268E-2</v>
      </c>
      <c r="H5" s="61">
        <f ca="1"/>
        <v>2.5158351850881423E-2</v>
      </c>
      <c r="I5" s="61">
        <f ca="1"/>
        <v>5.9181751450702999E-3</v>
      </c>
      <c r="J5" s="61">
        <f ca="1"/>
        <v>4.4306867641648352E-3</v>
      </c>
      <c r="K5" s="66">
        <f ca="1"/>
        <v>1.7051865964465875E-2</v>
      </c>
      <c r="M5" s="54" t="s">
        <v>5</v>
      </c>
      <c r="N5" s="65">
        <v>5.9259769481563113E-2</v>
      </c>
      <c r="O5" s="61">
        <v>3.0679888966753249E-2</v>
      </c>
      <c r="P5" s="61">
        <v>0.79613130593173353</v>
      </c>
      <c r="Q5" s="61">
        <v>3.4535492505388947E-2</v>
      </c>
      <c r="R5" s="61">
        <v>3.7598207603945964E-2</v>
      </c>
      <c r="S5" s="61">
        <v>1.6931663847547719E-2</v>
      </c>
      <c r="T5" s="61">
        <v>4.0669425502565578E-3</v>
      </c>
      <c r="U5" s="61">
        <v>3.2831211015485651E-3</v>
      </c>
      <c r="V5" s="66">
        <v>1.7513608011262293E-2</v>
      </c>
      <c r="X5" s="169"/>
      <c r="Y5" s="170"/>
      <c r="Z5" s="170"/>
      <c r="AA5" s="170"/>
      <c r="AB5" s="170"/>
      <c r="AC5" s="170"/>
      <c r="AD5" s="170"/>
      <c r="AE5" s="170"/>
      <c r="AF5" s="170"/>
      <c r="AG5" s="171"/>
    </row>
    <row r="6" spans="2:33" x14ac:dyDescent="0.3">
      <c r="B6" s="54" t="s">
        <v>59</v>
      </c>
      <c r="C6" s="65">
        <f ca="1"/>
        <v>9.4369100139287537E-3</v>
      </c>
      <c r="D6" s="61">
        <f ca="1"/>
        <v>8.5472273407091473E-2</v>
      </c>
      <c r="E6" s="61">
        <f ca="1"/>
        <v>0.10717289205150121</v>
      </c>
      <c r="F6" s="61">
        <f ca="1"/>
        <v>0.59584495620253652</v>
      </c>
      <c r="G6" s="61">
        <f ca="1"/>
        <v>6.933329067546995E-2</v>
      </c>
      <c r="H6" s="61">
        <f ca="1"/>
        <v>4.1291362343588489E-2</v>
      </c>
      <c r="I6" s="61">
        <f ca="1"/>
        <v>1.4626106977569513E-2</v>
      </c>
      <c r="J6" s="61">
        <f ca="1"/>
        <v>2.8496683837614209E-2</v>
      </c>
      <c r="K6" s="66">
        <f ca="1"/>
        <v>4.8325524490699892E-2</v>
      </c>
      <c r="M6" s="54" t="s">
        <v>6</v>
      </c>
      <c r="N6" s="65">
        <v>8.8383179358699996E-3</v>
      </c>
      <c r="O6" s="61">
        <v>7.7159029963592238E-2</v>
      </c>
      <c r="P6" s="61">
        <v>9.8478710955081455E-2</v>
      </c>
      <c r="Q6" s="61">
        <v>0.63759270059630646</v>
      </c>
      <c r="R6" s="61">
        <v>6.1371039703779863E-2</v>
      </c>
      <c r="S6" s="61">
        <v>3.1036004012753953E-2</v>
      </c>
      <c r="T6" s="61">
        <v>1.2060560951807539E-2</v>
      </c>
      <c r="U6" s="61">
        <v>2.7238072482161431E-2</v>
      </c>
      <c r="V6" s="66">
        <v>4.6225563398646918E-2</v>
      </c>
      <c r="X6" s="169"/>
      <c r="Y6" s="170"/>
      <c r="Z6" s="170"/>
      <c r="AA6" s="170"/>
      <c r="AB6" s="170"/>
      <c r="AC6" s="170"/>
      <c r="AD6" s="170"/>
      <c r="AE6" s="170"/>
      <c r="AF6" s="170"/>
      <c r="AG6" s="171"/>
    </row>
    <row r="7" spans="2:33" x14ac:dyDescent="0.3">
      <c r="B7" s="54" t="s">
        <v>60</v>
      </c>
      <c r="C7" s="65">
        <f ca="1"/>
        <v>2.0315889603311028E-3</v>
      </c>
      <c r="D7" s="61">
        <f ca="1"/>
        <v>2.2479041666151741E-3</v>
      </c>
      <c r="E7" s="61">
        <f ca="1"/>
        <v>4.4992178135479781E-2</v>
      </c>
      <c r="F7" s="61">
        <f ca="1"/>
        <v>0.10659672908427598</v>
      </c>
      <c r="G7" s="61">
        <f ca="1"/>
        <v>0.4955424450791564</v>
      </c>
      <c r="H7" s="61">
        <f ca="1"/>
        <v>0.10037048618828631</v>
      </c>
      <c r="I7" s="61">
        <f ca="1"/>
        <v>8.0158929903189041E-2</v>
      </c>
      <c r="J7" s="61">
        <f ca="1"/>
        <v>0.11337476193381227</v>
      </c>
      <c r="K7" s="134">
        <f ca="1"/>
        <v>5.4684976548853889E-2</v>
      </c>
      <c r="M7" s="54" t="s">
        <v>7</v>
      </c>
      <c r="N7" s="65">
        <v>1.7636684303350969E-3</v>
      </c>
      <c r="O7" s="61">
        <v>1.661426782199729E-3</v>
      </c>
      <c r="P7" s="61">
        <v>3.4889962426194306E-2</v>
      </c>
      <c r="Q7" s="61">
        <v>0.10992408557625949</v>
      </c>
      <c r="R7" s="61">
        <v>0.54062955273245084</v>
      </c>
      <c r="S7" s="61">
        <v>7.9546777497854104E-2</v>
      </c>
      <c r="T7" s="61">
        <v>5.0692578690924389E-2</v>
      </c>
      <c r="U7" s="61">
        <v>0.12487324022884114</v>
      </c>
      <c r="V7" s="134">
        <v>5.6018707634940865E-2</v>
      </c>
      <c r="X7" s="169"/>
      <c r="Y7" s="170"/>
      <c r="Z7" s="170"/>
      <c r="AA7" s="170"/>
      <c r="AB7" s="170"/>
      <c r="AC7" s="170"/>
      <c r="AD7" s="170"/>
      <c r="AE7" s="170"/>
      <c r="AF7" s="170"/>
      <c r="AG7" s="171"/>
    </row>
    <row r="8" spans="2:33" x14ac:dyDescent="0.3">
      <c r="B8" s="54" t="s">
        <v>61</v>
      </c>
      <c r="C8" s="65">
        <f ca="1"/>
        <v>0</v>
      </c>
      <c r="D8" s="61">
        <f ca="1"/>
        <v>0</v>
      </c>
      <c r="E8" s="61">
        <f ca="1"/>
        <v>8.8094573070125477E-4</v>
      </c>
      <c r="F8" s="61">
        <f ca="1"/>
        <v>3.0564089545816138E-2</v>
      </c>
      <c r="G8" s="61">
        <f ca="1"/>
        <v>0.16570118673325823</v>
      </c>
      <c r="H8" s="61">
        <f ca="1"/>
        <v>0.38310004129773612</v>
      </c>
      <c r="I8" s="61">
        <f ca="1"/>
        <v>0.17267604374421361</v>
      </c>
      <c r="J8" s="61">
        <f ca="1"/>
        <v>0.15443038894164635</v>
      </c>
      <c r="K8" s="66">
        <f ca="1"/>
        <v>9.2647304006628281E-2</v>
      </c>
      <c r="M8" s="54" t="s">
        <v>8</v>
      </c>
      <c r="N8" s="65">
        <v>0</v>
      </c>
      <c r="O8" s="61">
        <v>0</v>
      </c>
      <c r="P8" s="61">
        <v>0</v>
      </c>
      <c r="Q8" s="61">
        <v>6.2337662337662338E-3</v>
      </c>
      <c r="R8" s="61">
        <v>0.11785775849983117</v>
      </c>
      <c r="S8" s="61">
        <v>0.49367519415356914</v>
      </c>
      <c r="T8" s="61">
        <v>0.1542414367759341</v>
      </c>
      <c r="U8" s="61">
        <v>0.13853281041260801</v>
      </c>
      <c r="V8" s="66">
        <v>8.9459033924291331E-2</v>
      </c>
      <c r="X8" s="169"/>
      <c r="Y8" s="170"/>
      <c r="Z8" s="170"/>
      <c r="AA8" s="170"/>
      <c r="AB8" s="170"/>
      <c r="AC8" s="170"/>
      <c r="AD8" s="170"/>
      <c r="AE8" s="170"/>
      <c r="AF8" s="170"/>
      <c r="AG8" s="171"/>
    </row>
    <row r="9" spans="2:33" x14ac:dyDescent="0.3">
      <c r="B9" s="54" t="s">
        <v>62</v>
      </c>
      <c r="C9" s="65">
        <f ca="1"/>
        <v>0</v>
      </c>
      <c r="D9" s="61">
        <f ca="1"/>
        <v>0</v>
      </c>
      <c r="E9" s="61">
        <f ca="1"/>
        <v>6.7741954838832375E-4</v>
      </c>
      <c r="F9" s="61">
        <f ca="1"/>
        <v>7.0869828090968662E-3</v>
      </c>
      <c r="G9" s="61">
        <f ca="1"/>
        <v>6.294888559195172E-2</v>
      </c>
      <c r="H9" s="61">
        <f ca="1"/>
        <v>6.6019279096955E-2</v>
      </c>
      <c r="I9" s="61">
        <f ca="1"/>
        <v>0.2987501706340871</v>
      </c>
      <c r="J9" s="61">
        <f ca="1"/>
        <v>0.33377419771476585</v>
      </c>
      <c r="K9" s="134">
        <f ca="1"/>
        <v>0.2307430646047551</v>
      </c>
      <c r="M9" s="54" t="s">
        <v>9</v>
      </c>
      <c r="N9" s="65">
        <v>0</v>
      </c>
      <c r="O9" s="61">
        <v>6.3011972274732201E-4</v>
      </c>
      <c r="P9" s="61">
        <v>1.1552194917034235E-3</v>
      </c>
      <c r="Q9" s="61">
        <v>1.2871245536651964E-2</v>
      </c>
      <c r="R9" s="61">
        <v>4.0234842479828982E-2</v>
      </c>
      <c r="S9" s="61">
        <v>7.3135044601525312E-2</v>
      </c>
      <c r="T9" s="61">
        <v>0.39716685325379375</v>
      </c>
      <c r="U9" s="61">
        <v>0.2295711100943883</v>
      </c>
      <c r="V9" s="134">
        <v>0.24523556481936093</v>
      </c>
      <c r="X9" s="169"/>
      <c r="Y9" s="170"/>
      <c r="Z9" s="170"/>
      <c r="AA9" s="170"/>
      <c r="AB9" s="170"/>
      <c r="AC9" s="170"/>
      <c r="AD9" s="170"/>
      <c r="AE9" s="170"/>
      <c r="AF9" s="170"/>
      <c r="AG9" s="171"/>
    </row>
    <row r="10" spans="2:33" x14ac:dyDescent="0.3">
      <c r="B10" s="54" t="s">
        <v>63</v>
      </c>
      <c r="C10" s="65">
        <f ca="1"/>
        <v>0</v>
      </c>
      <c r="D10" s="61">
        <f ca="1"/>
        <v>0</v>
      </c>
      <c r="E10" s="61">
        <f ca="1"/>
        <v>0</v>
      </c>
      <c r="F10" s="61">
        <f ca="1"/>
        <v>0</v>
      </c>
      <c r="G10" s="61">
        <f ca="1"/>
        <v>1.3888672570663448E-3</v>
      </c>
      <c r="H10" s="61">
        <f ca="1"/>
        <v>4.5165661737507988E-2</v>
      </c>
      <c r="I10" s="61">
        <f ca="1"/>
        <v>1.9564002745771539E-2</v>
      </c>
      <c r="J10" s="61">
        <f ca="1"/>
        <v>0.53977629408757344</v>
      </c>
      <c r="K10" s="134">
        <f ca="1"/>
        <v>0.39410517417208069</v>
      </c>
      <c r="M10" s="54" t="s">
        <v>10</v>
      </c>
      <c r="N10" s="65">
        <v>0</v>
      </c>
      <c r="O10" s="61">
        <v>0</v>
      </c>
      <c r="P10" s="61">
        <v>0</v>
      </c>
      <c r="Q10" s="61">
        <v>0</v>
      </c>
      <c r="R10" s="61">
        <v>7.5471698113207543E-4</v>
      </c>
      <c r="S10" s="61">
        <v>4.7206329884357877E-2</v>
      </c>
      <c r="T10" s="61">
        <v>1.2452830188679246E-2</v>
      </c>
      <c r="U10" s="61">
        <v>0.53721241631162509</v>
      </c>
      <c r="V10" s="134">
        <v>0.40237370663420569</v>
      </c>
      <c r="X10" s="169"/>
      <c r="Y10" s="170"/>
      <c r="Z10" s="170"/>
      <c r="AA10" s="170"/>
      <c r="AB10" s="170"/>
      <c r="AC10" s="170"/>
      <c r="AD10" s="170"/>
      <c r="AE10" s="170"/>
      <c r="AF10" s="170"/>
      <c r="AG10" s="171"/>
    </row>
    <row r="11" spans="2:33" x14ac:dyDescent="0.3">
      <c r="B11" s="77" t="s">
        <v>14</v>
      </c>
      <c r="C11" s="67">
        <f ca="1"/>
        <v>0</v>
      </c>
      <c r="D11" s="10">
        <f ca="1"/>
        <v>0</v>
      </c>
      <c r="E11" s="10">
        <f ca="1"/>
        <v>0</v>
      </c>
      <c r="F11" s="10">
        <f ca="1"/>
        <v>0</v>
      </c>
      <c r="G11" s="10">
        <f ca="1"/>
        <v>0</v>
      </c>
      <c r="H11" s="10">
        <f ca="1"/>
        <v>0</v>
      </c>
      <c r="I11" s="10">
        <f ca="1"/>
        <v>0</v>
      </c>
      <c r="J11" s="10">
        <f ca="1"/>
        <v>0</v>
      </c>
      <c r="K11" s="68">
        <f ca="1"/>
        <v>1</v>
      </c>
      <c r="M11" s="77" t="s">
        <v>14</v>
      </c>
      <c r="N11" s="67">
        <v>0</v>
      </c>
      <c r="O11" s="10">
        <v>0</v>
      </c>
      <c r="P11" s="10">
        <v>0</v>
      </c>
      <c r="Q11" s="10">
        <v>0</v>
      </c>
      <c r="R11" s="10">
        <v>0</v>
      </c>
      <c r="S11" s="10">
        <v>0</v>
      </c>
      <c r="T11" s="10">
        <v>0</v>
      </c>
      <c r="U11" s="10">
        <v>0</v>
      </c>
      <c r="V11" s="68">
        <v>1</v>
      </c>
      <c r="X11" s="172"/>
      <c r="Y11" s="173"/>
      <c r="Z11" s="173"/>
      <c r="AA11" s="173"/>
      <c r="AB11" s="173"/>
      <c r="AC11" s="173"/>
      <c r="AD11" s="173"/>
      <c r="AE11" s="173"/>
      <c r="AF11" s="173"/>
      <c r="AG11" s="174"/>
    </row>
    <row r="12" spans="2:33" s="20" customFormat="1" x14ac:dyDescent="0.3">
      <c r="B12" s="118"/>
      <c r="C12" s="61"/>
      <c r="D12" s="61"/>
      <c r="E12" s="61"/>
      <c r="F12" s="61"/>
      <c r="G12" s="61"/>
      <c r="H12" s="61"/>
      <c r="I12" s="61"/>
      <c r="J12" s="61"/>
      <c r="K12" s="61"/>
    </row>
    <row r="13" spans="2:33" ht="34.950000000000003" customHeight="1" x14ac:dyDescent="0.3">
      <c r="B13" s="180" t="s">
        <v>94</v>
      </c>
      <c r="C13" s="180"/>
      <c r="D13" s="180"/>
      <c r="E13" s="180"/>
      <c r="F13" s="180"/>
      <c r="G13" s="180"/>
      <c r="H13" s="180"/>
      <c r="I13" s="180"/>
      <c r="J13" s="180"/>
      <c r="K13" s="180"/>
      <c r="M13" s="180" t="s">
        <v>84</v>
      </c>
      <c r="N13" s="180"/>
      <c r="O13" s="180"/>
      <c r="P13" s="180"/>
      <c r="Q13" s="180"/>
      <c r="R13" s="180"/>
      <c r="S13" s="180"/>
      <c r="T13" s="180"/>
      <c r="U13" s="180"/>
      <c r="V13" s="180"/>
      <c r="X13" s="166" t="s">
        <v>116</v>
      </c>
      <c r="Y13" s="167"/>
      <c r="Z13" s="167"/>
      <c r="AA13" s="167"/>
      <c r="AB13" s="167"/>
      <c r="AC13" s="167"/>
      <c r="AD13" s="167"/>
      <c r="AE13" s="167"/>
      <c r="AF13" s="167"/>
      <c r="AG13" s="168"/>
    </row>
    <row r="14" spans="2:33" x14ac:dyDescent="0.3">
      <c r="B14" s="2" t="s">
        <v>55</v>
      </c>
      <c r="C14" s="54" t="s">
        <v>56</v>
      </c>
      <c r="D14" s="54" t="s">
        <v>57</v>
      </c>
      <c r="E14" s="54" t="s">
        <v>58</v>
      </c>
      <c r="F14" s="54" t="s">
        <v>59</v>
      </c>
      <c r="G14" s="54" t="s">
        <v>60</v>
      </c>
      <c r="H14" s="54" t="s">
        <v>61</v>
      </c>
      <c r="I14" s="54" t="s">
        <v>62</v>
      </c>
      <c r="J14" s="54" t="s">
        <v>63</v>
      </c>
      <c r="K14" s="77" t="s">
        <v>14</v>
      </c>
      <c r="M14" s="2"/>
      <c r="N14" s="54" t="s">
        <v>3</v>
      </c>
      <c r="O14" s="54" t="s">
        <v>4</v>
      </c>
      <c r="P14" s="54" t="s">
        <v>5</v>
      </c>
      <c r="Q14" s="54" t="s">
        <v>6</v>
      </c>
      <c r="R14" s="54" t="s">
        <v>7</v>
      </c>
      <c r="S14" s="54" t="s">
        <v>8</v>
      </c>
      <c r="T14" s="54" t="s">
        <v>9</v>
      </c>
      <c r="U14" s="54" t="s">
        <v>10</v>
      </c>
      <c r="V14" s="77" t="s">
        <v>14</v>
      </c>
      <c r="X14" s="169"/>
      <c r="Y14" s="170"/>
      <c r="Z14" s="170"/>
      <c r="AA14" s="170"/>
      <c r="AB14" s="170"/>
      <c r="AC14" s="170"/>
      <c r="AD14" s="170"/>
      <c r="AE14" s="170"/>
      <c r="AF14" s="170"/>
      <c r="AG14" s="171"/>
    </row>
    <row r="15" spans="2:33" x14ac:dyDescent="0.3">
      <c r="B15" s="54" t="s">
        <v>56</v>
      </c>
      <c r="C15" s="62">
        <f t="array" aca="1" ref="C15:K23" ca="1">MMULT(C3:K11,'duration 14-15 for 1-year'!C38:K46)</f>
        <v>0.94254736859710053</v>
      </c>
      <c r="D15" s="63">
        <f ca="1"/>
        <v>5.6049742512528922E-2</v>
      </c>
      <c r="E15" s="63">
        <f ca="1"/>
        <v>6.7469149924783323E-4</v>
      </c>
      <c r="F15" s="63">
        <f ca="1"/>
        <v>4.2395350594932819E-4</v>
      </c>
      <c r="G15" s="63">
        <f ca="1"/>
        <v>2.323244911253498E-5</v>
      </c>
      <c r="H15" s="63">
        <f ca="1"/>
        <v>1.0319183123698042E-5</v>
      </c>
      <c r="I15" s="63">
        <f ca="1"/>
        <v>0</v>
      </c>
      <c r="J15" s="63">
        <f ca="1"/>
        <v>0</v>
      </c>
      <c r="K15" s="64">
        <f ca="1"/>
        <v>2.7069225293711868E-4</v>
      </c>
      <c r="M15" s="54" t="s">
        <v>3</v>
      </c>
      <c r="N15" s="62">
        <v>0.95595537997633495</v>
      </c>
      <c r="O15" s="63">
        <v>4.2961372480542721E-2</v>
      </c>
      <c r="P15" s="63">
        <v>3.1312806256154918E-4</v>
      </c>
      <c r="Q15" s="63">
        <v>4.4056538604601733E-4</v>
      </c>
      <c r="R15" s="63">
        <v>1.3178170997396246E-4</v>
      </c>
      <c r="S15" s="63">
        <v>2.3221212604282907E-5</v>
      </c>
      <c r="T15" s="63">
        <v>6.5359477124183003E-6</v>
      </c>
      <c r="U15" s="63">
        <v>2.1786492374727668E-6</v>
      </c>
      <c r="V15" s="64">
        <v>1.6583657498660378E-4</v>
      </c>
      <c r="X15" s="169"/>
      <c r="Y15" s="170"/>
      <c r="Z15" s="170"/>
      <c r="AA15" s="170"/>
      <c r="AB15" s="170"/>
      <c r="AC15" s="170"/>
      <c r="AD15" s="170"/>
      <c r="AE15" s="170"/>
      <c r="AF15" s="170"/>
      <c r="AG15" s="171"/>
    </row>
    <row r="16" spans="2:33" x14ac:dyDescent="0.3">
      <c r="B16" s="54" t="s">
        <v>57</v>
      </c>
      <c r="C16" s="65">
        <f ca="1"/>
        <v>3.0506596932750187E-2</v>
      </c>
      <c r="D16" s="61">
        <f ca="1"/>
        <v>0.89160321580289958</v>
      </c>
      <c r="E16" s="61">
        <f ca="1"/>
        <v>3.8957792238087784E-2</v>
      </c>
      <c r="F16" s="61">
        <f ca="1"/>
        <v>2.6314214351579868E-2</v>
      </c>
      <c r="G16" s="61">
        <f ca="1"/>
        <v>2.86008814196137E-3</v>
      </c>
      <c r="H16" s="61">
        <f ca="1"/>
        <v>1.134398083217993E-3</v>
      </c>
      <c r="I16" s="61">
        <f ca="1"/>
        <v>6.6122800006921509E-5</v>
      </c>
      <c r="J16" s="61">
        <f ca="1"/>
        <v>1.435855100045148E-5</v>
      </c>
      <c r="K16" s="66">
        <f ca="1"/>
        <v>8.5432130984957524E-3</v>
      </c>
      <c r="M16" s="54" t="s">
        <v>4</v>
      </c>
      <c r="N16" s="65">
        <v>3.1098141594725428E-2</v>
      </c>
      <c r="O16" s="61">
        <v>0.88696499629962722</v>
      </c>
      <c r="P16" s="61">
        <v>3.4231742265356135E-2</v>
      </c>
      <c r="Q16" s="61">
        <v>2.6649256450547696E-2</v>
      </c>
      <c r="R16" s="61">
        <v>8.7865691293078502E-3</v>
      </c>
      <c r="S16" s="61">
        <v>1.8813724225010691E-3</v>
      </c>
      <c r="T16" s="61">
        <v>4.0730366220562294E-4</v>
      </c>
      <c r="U16" s="61">
        <v>1.3576788740187433E-4</v>
      </c>
      <c r="V16" s="66">
        <v>9.844850288327078E-3</v>
      </c>
      <c r="X16" s="169"/>
      <c r="Y16" s="170"/>
      <c r="Z16" s="170"/>
      <c r="AA16" s="170"/>
      <c r="AB16" s="170"/>
      <c r="AC16" s="170"/>
      <c r="AD16" s="170"/>
      <c r="AE16" s="170"/>
      <c r="AF16" s="170"/>
      <c r="AG16" s="171"/>
    </row>
    <row r="17" spans="2:33" x14ac:dyDescent="0.3">
      <c r="B17" s="54" t="s">
        <v>58</v>
      </c>
      <c r="C17" s="65">
        <f ca="1"/>
        <v>9.4202683309915713E-2</v>
      </c>
      <c r="D17" s="61">
        <f ca="1"/>
        <v>7.0186841383404419E-2</v>
      </c>
      <c r="E17" s="61">
        <f ca="1"/>
        <v>0.5974926768106199</v>
      </c>
      <c r="F17" s="61">
        <f ca="1"/>
        <v>8.3754459213374072E-2</v>
      </c>
      <c r="G17" s="61">
        <f ca="1"/>
        <v>7.1378300756096996E-2</v>
      </c>
      <c r="H17" s="61">
        <f ca="1"/>
        <v>3.6488467243624291E-2</v>
      </c>
      <c r="I17" s="61">
        <f ca="1"/>
        <v>8.5277106706178954E-3</v>
      </c>
      <c r="J17" s="61">
        <f ca="1"/>
        <v>6.9649496847756396E-3</v>
      </c>
      <c r="K17" s="66">
        <f ca="1"/>
        <v>3.1003910927571141E-2</v>
      </c>
      <c r="M17" s="54" t="s">
        <v>5</v>
      </c>
      <c r="N17" s="65">
        <v>8.2750359872591425E-2</v>
      </c>
      <c r="O17" s="61">
        <v>7.5809511034811275E-2</v>
      </c>
      <c r="P17" s="61">
        <v>0.64914757307774318</v>
      </c>
      <c r="Q17" s="61">
        <v>6.2485588374244977E-2</v>
      </c>
      <c r="R17" s="61">
        <v>5.4234099296954767E-2</v>
      </c>
      <c r="S17" s="61">
        <v>3.4744409327088999E-2</v>
      </c>
      <c r="T17" s="61">
        <v>5.635616999261601E-3</v>
      </c>
      <c r="U17" s="61">
        <v>5.031356192123625E-3</v>
      </c>
      <c r="V17" s="66">
        <v>3.0161485825180058E-2</v>
      </c>
      <c r="X17" s="169"/>
      <c r="Y17" s="170"/>
      <c r="Z17" s="170"/>
      <c r="AA17" s="170"/>
      <c r="AB17" s="170"/>
      <c r="AC17" s="170"/>
      <c r="AD17" s="170"/>
      <c r="AE17" s="170"/>
      <c r="AF17" s="170"/>
      <c r="AG17" s="171"/>
    </row>
    <row r="18" spans="2:33" x14ac:dyDescent="0.3">
      <c r="B18" s="54" t="s">
        <v>59</v>
      </c>
      <c r="C18" s="65">
        <f ca="1"/>
        <v>1.7550853223977664E-2</v>
      </c>
      <c r="D18" s="61">
        <f ca="1"/>
        <v>0.10030997431950837</v>
      </c>
      <c r="E18" s="61">
        <f ca="1"/>
        <v>0.11175472353543235</v>
      </c>
      <c r="F18" s="61">
        <f ca="1"/>
        <v>0.53023445915726031</v>
      </c>
      <c r="G18" s="61">
        <f ca="1"/>
        <v>7.4018025908599405E-2</v>
      </c>
      <c r="H18" s="61">
        <f ca="1"/>
        <v>4.9912214215324331E-2</v>
      </c>
      <c r="I18" s="61">
        <f ca="1"/>
        <v>1.6374692689022998E-2</v>
      </c>
      <c r="J18" s="61">
        <f ca="1"/>
        <v>2.3942755559331889E-2</v>
      </c>
      <c r="K18" s="134">
        <f ca="1"/>
        <v>7.5902301391542693E-2</v>
      </c>
      <c r="M18" s="54" t="s">
        <v>6</v>
      </c>
      <c r="N18" s="65">
        <v>1.685049144345032E-2</v>
      </c>
      <c r="O18" s="61">
        <v>8.6632174904704928E-2</v>
      </c>
      <c r="P18" s="61">
        <v>0.10794932078845174</v>
      </c>
      <c r="Q18" s="61">
        <v>0.57486995936788532</v>
      </c>
      <c r="R18" s="61">
        <v>6.5358152756563218E-2</v>
      </c>
      <c r="S18" s="61">
        <v>4.1068966586762685E-2</v>
      </c>
      <c r="T18" s="61">
        <v>1.2931942785197898E-2</v>
      </c>
      <c r="U18" s="61">
        <v>2.3083954505228092E-2</v>
      </c>
      <c r="V18" s="134">
        <v>7.1255036861755619E-2</v>
      </c>
      <c r="X18" s="169"/>
      <c r="Y18" s="170"/>
      <c r="Z18" s="170"/>
      <c r="AA18" s="170"/>
      <c r="AB18" s="170"/>
      <c r="AC18" s="170"/>
      <c r="AD18" s="170"/>
      <c r="AE18" s="170"/>
      <c r="AF18" s="170"/>
      <c r="AG18" s="171"/>
    </row>
    <row r="19" spans="2:33" x14ac:dyDescent="0.3">
      <c r="B19" s="54" t="s">
        <v>60</v>
      </c>
      <c r="C19" s="65">
        <f ca="1"/>
        <v>4.3213681827751361E-3</v>
      </c>
      <c r="D19" s="61">
        <f ca="1"/>
        <v>1.3451810351610933E-2</v>
      </c>
      <c r="E19" s="61">
        <f ca="1"/>
        <v>4.8399275345618824E-2</v>
      </c>
      <c r="F19" s="61">
        <f ca="1"/>
        <v>0.10955706568781415</v>
      </c>
      <c r="G19" s="61">
        <f ca="1"/>
        <v>0.34808283960971254</v>
      </c>
      <c r="H19" s="61">
        <f ca="1"/>
        <v>0.13894247744465482</v>
      </c>
      <c r="I19" s="61">
        <f ca="1"/>
        <v>8.0192097773404553E-2</v>
      </c>
      <c r="J19" s="61">
        <f ca="1"/>
        <v>9.9467201443841385E-2</v>
      </c>
      <c r="K19" s="66">
        <f ca="1"/>
        <v>0.15758586416056763</v>
      </c>
      <c r="M19" s="54" t="s">
        <v>7</v>
      </c>
      <c r="N19" s="65">
        <v>3.6979907079516755E-3</v>
      </c>
      <c r="O19" s="61">
        <v>1.1674656133007923E-2</v>
      </c>
      <c r="P19" s="61">
        <v>3.4320696412937279E-2</v>
      </c>
      <c r="Q19" s="61">
        <v>0.10687737598548268</v>
      </c>
      <c r="R19" s="61">
        <v>0.40465232400412082</v>
      </c>
      <c r="S19" s="61">
        <v>0.11282527478032425</v>
      </c>
      <c r="T19" s="61">
        <v>6.0948989297097564E-2</v>
      </c>
      <c r="U19" s="61">
        <v>0.10237672643380055</v>
      </c>
      <c r="V19" s="66">
        <v>0.1626259662452772</v>
      </c>
      <c r="X19" s="169"/>
      <c r="Y19" s="170"/>
      <c r="Z19" s="170"/>
      <c r="AA19" s="170"/>
      <c r="AB19" s="170"/>
      <c r="AC19" s="170"/>
      <c r="AD19" s="170"/>
      <c r="AE19" s="170"/>
      <c r="AF19" s="170"/>
      <c r="AG19" s="171"/>
    </row>
    <row r="20" spans="2:33" x14ac:dyDescent="0.3">
      <c r="B20" s="54" t="s">
        <v>61</v>
      </c>
      <c r="C20" s="65">
        <f ca="1"/>
        <v>2.7792483127736566E-4</v>
      </c>
      <c r="D20" s="61">
        <f ca="1"/>
        <v>2.8510762624907333E-3</v>
      </c>
      <c r="E20" s="61">
        <f ca="1"/>
        <v>1.0883899548183938E-2</v>
      </c>
      <c r="F20" s="61">
        <f ca="1"/>
        <v>3.1477318535831168E-2</v>
      </c>
      <c r="G20" s="61">
        <f ca="1"/>
        <v>0.13371445583227448</v>
      </c>
      <c r="H20" s="61">
        <f ca="1"/>
        <v>0.29218343051556711</v>
      </c>
      <c r="I20" s="61">
        <f ca="1"/>
        <v>0.14144328712013546</v>
      </c>
      <c r="J20" s="61">
        <f ca="1"/>
        <v>0.18503199031699502</v>
      </c>
      <c r="K20" s="134">
        <f ca="1"/>
        <v>0.2021366170372447</v>
      </c>
      <c r="M20" s="54" t="s">
        <v>8</v>
      </c>
      <c r="N20" s="65">
        <v>5.0681026290782395E-5</v>
      </c>
      <c r="O20" s="61">
        <v>1.6221178062885313E-3</v>
      </c>
      <c r="P20" s="61">
        <v>9.3955383565200064E-3</v>
      </c>
      <c r="Q20" s="61">
        <v>7.1463496719838121E-3</v>
      </c>
      <c r="R20" s="61">
        <v>0.11400746565394682</v>
      </c>
      <c r="S20" s="61">
        <v>0.36270044601697465</v>
      </c>
      <c r="T20" s="61">
        <v>0.14766414312841261</v>
      </c>
      <c r="U20" s="61">
        <v>0.16812520378099585</v>
      </c>
      <c r="V20" s="134">
        <v>0.18928805455858694</v>
      </c>
      <c r="X20" s="169"/>
      <c r="Y20" s="170"/>
      <c r="Z20" s="170"/>
      <c r="AA20" s="170"/>
      <c r="AB20" s="170"/>
      <c r="AC20" s="170"/>
      <c r="AD20" s="170"/>
      <c r="AE20" s="170"/>
      <c r="AF20" s="170"/>
      <c r="AG20" s="171"/>
    </row>
    <row r="21" spans="2:33" x14ac:dyDescent="0.3">
      <c r="B21" s="54" t="s">
        <v>62</v>
      </c>
      <c r="C21" s="65">
        <f ca="1"/>
        <v>7.9976292987499287E-5</v>
      </c>
      <c r="D21" s="61">
        <f ca="1"/>
        <v>1.0290823293188792E-3</v>
      </c>
      <c r="E21" s="61">
        <f ca="1"/>
        <v>2.8411037614729934E-3</v>
      </c>
      <c r="F21" s="61">
        <f ca="1"/>
        <v>8.0036599429076545E-3</v>
      </c>
      <c r="G21" s="61">
        <f ca="1"/>
        <v>4.6529918744305621E-2</v>
      </c>
      <c r="H21" s="61">
        <f ca="1"/>
        <v>6.9471518224504314E-2</v>
      </c>
      <c r="I21" s="61">
        <f ca="1"/>
        <v>0.16090272840561984</v>
      </c>
      <c r="J21" s="61">
        <f ca="1"/>
        <v>0.30079370443878156</v>
      </c>
      <c r="K21" s="134">
        <f ca="1"/>
        <v>0.41034830786010162</v>
      </c>
      <c r="M21" s="54" t="s">
        <v>9</v>
      </c>
      <c r="N21" s="65">
        <v>1.4074488177143901E-4</v>
      </c>
      <c r="O21" s="61">
        <v>1.316737719638869E-3</v>
      </c>
      <c r="P21" s="61">
        <v>2.8279678168365314E-3</v>
      </c>
      <c r="Q21" s="61">
        <v>1.2092460319920156E-2</v>
      </c>
      <c r="R21" s="61">
        <v>3.391864261237551E-2</v>
      </c>
      <c r="S21" s="61">
        <v>6.2413718029451733E-2</v>
      </c>
      <c r="T21" s="61">
        <v>0.2587689558786585</v>
      </c>
      <c r="U21" s="61">
        <v>0.24141691637305918</v>
      </c>
      <c r="V21" s="134">
        <v>0.38710385636828809</v>
      </c>
      <c r="X21" s="169"/>
      <c r="Y21" s="170"/>
      <c r="Z21" s="170"/>
      <c r="AA21" s="170"/>
      <c r="AB21" s="170"/>
      <c r="AC21" s="170"/>
      <c r="AD21" s="170"/>
      <c r="AE21" s="170"/>
      <c r="AF21" s="170"/>
      <c r="AG21" s="171"/>
    </row>
    <row r="22" spans="2:33" x14ac:dyDescent="0.3">
      <c r="B22" s="54" t="s">
        <v>63</v>
      </c>
      <c r="C22" s="65">
        <f ca="1"/>
        <v>0</v>
      </c>
      <c r="D22" s="61">
        <f ca="1"/>
        <v>1.9298635176991618E-5</v>
      </c>
      <c r="E22" s="61">
        <f ca="1"/>
        <v>8.0253060658474606E-4</v>
      </c>
      <c r="F22" s="61">
        <f ca="1"/>
        <v>3.8597270353983236E-5</v>
      </c>
      <c r="G22" s="61">
        <f ca="1"/>
        <v>3.2946945622188014E-3</v>
      </c>
      <c r="H22" s="61">
        <f ca="1"/>
        <v>5.7214765198586121E-2</v>
      </c>
      <c r="I22" s="61">
        <f ca="1"/>
        <v>2.3650066625005052E-2</v>
      </c>
      <c r="J22" s="61">
        <f ca="1"/>
        <v>0.27532505833518905</v>
      </c>
      <c r="K22" s="134">
        <f ca="1"/>
        <v>0.6396549887668852</v>
      </c>
      <c r="M22" s="54" t="s">
        <v>10</v>
      </c>
      <c r="N22" s="65">
        <v>0</v>
      </c>
      <c r="O22" s="61">
        <v>1.0062893081761006E-5</v>
      </c>
      <c r="P22" s="61">
        <v>8.7419129415477548E-4</v>
      </c>
      <c r="Q22" s="61">
        <v>1.0062893081761006E-5</v>
      </c>
      <c r="R22" s="61">
        <v>3.1760330019611816E-3</v>
      </c>
      <c r="S22" s="61">
        <v>4.9568873560109104E-2</v>
      </c>
      <c r="T22" s="61">
        <v>1.2251842442882164E-2</v>
      </c>
      <c r="U22" s="61">
        <v>0.33294215267425459</v>
      </c>
      <c r="V22" s="134">
        <v>0.60116678124047462</v>
      </c>
      <c r="X22" s="169"/>
      <c r="Y22" s="170"/>
      <c r="Z22" s="170"/>
      <c r="AA22" s="170"/>
      <c r="AB22" s="170"/>
      <c r="AC22" s="170"/>
      <c r="AD22" s="170"/>
      <c r="AE22" s="170"/>
      <c r="AF22" s="170"/>
      <c r="AG22" s="171"/>
    </row>
    <row r="23" spans="2:33" x14ac:dyDescent="0.3">
      <c r="B23" s="77" t="s">
        <v>14</v>
      </c>
      <c r="C23" s="67">
        <f ca="1"/>
        <v>0</v>
      </c>
      <c r="D23" s="10">
        <f ca="1"/>
        <v>0</v>
      </c>
      <c r="E23" s="10">
        <f ca="1"/>
        <v>0</v>
      </c>
      <c r="F23" s="10">
        <f ca="1"/>
        <v>0</v>
      </c>
      <c r="G23" s="10">
        <f ca="1"/>
        <v>0</v>
      </c>
      <c r="H23" s="10">
        <f ca="1"/>
        <v>0</v>
      </c>
      <c r="I23" s="10">
        <f ca="1"/>
        <v>0</v>
      </c>
      <c r="J23" s="10">
        <f ca="1"/>
        <v>0</v>
      </c>
      <c r="K23" s="68">
        <f ca="1"/>
        <v>1</v>
      </c>
      <c r="M23" s="77" t="s">
        <v>14</v>
      </c>
      <c r="N23" s="67">
        <v>0</v>
      </c>
      <c r="O23" s="10">
        <v>0</v>
      </c>
      <c r="P23" s="10">
        <v>0</v>
      </c>
      <c r="Q23" s="10">
        <v>0</v>
      </c>
      <c r="R23" s="10">
        <v>0</v>
      </c>
      <c r="S23" s="10">
        <v>0</v>
      </c>
      <c r="T23" s="10">
        <v>0</v>
      </c>
      <c r="U23" s="10">
        <v>0</v>
      </c>
      <c r="V23" s="68">
        <v>1</v>
      </c>
      <c r="X23" s="172"/>
      <c r="Y23" s="173"/>
      <c r="Z23" s="173"/>
      <c r="AA23" s="173"/>
      <c r="AB23" s="173"/>
      <c r="AC23" s="173"/>
      <c r="AD23" s="173"/>
      <c r="AE23" s="173"/>
      <c r="AF23" s="173"/>
      <c r="AG23" s="174"/>
    </row>
    <row r="24" spans="2:33" s="20" customFormat="1" x14ac:dyDescent="0.3">
      <c r="B24" s="118"/>
      <c r="C24" s="61"/>
      <c r="D24" s="61"/>
      <c r="E24" s="61"/>
      <c r="F24" s="61"/>
      <c r="G24" s="61"/>
      <c r="H24" s="61"/>
      <c r="I24" s="61"/>
      <c r="J24" s="61"/>
      <c r="K24" s="61"/>
      <c r="N24" s="35"/>
      <c r="O24" s="35"/>
      <c r="P24" s="35"/>
      <c r="Q24" s="35"/>
      <c r="R24" s="35"/>
      <c r="S24" s="35"/>
      <c r="T24" s="35"/>
      <c r="U24" s="35"/>
      <c r="V24" s="35"/>
    </row>
    <row r="25" spans="2:33" ht="34.950000000000003" customHeight="1" x14ac:dyDescent="0.3">
      <c r="B25" s="180" t="s">
        <v>95</v>
      </c>
      <c r="C25" s="180"/>
      <c r="D25" s="180"/>
      <c r="E25" s="180"/>
      <c r="F25" s="180"/>
      <c r="G25" s="180"/>
      <c r="H25" s="180"/>
      <c r="I25" s="180"/>
      <c r="J25" s="180"/>
      <c r="K25" s="180"/>
      <c r="M25" s="180" t="s">
        <v>82</v>
      </c>
      <c r="N25" s="180"/>
      <c r="O25" s="180"/>
      <c r="P25" s="180"/>
      <c r="Q25" s="180"/>
      <c r="R25" s="180"/>
      <c r="S25" s="180"/>
      <c r="T25" s="180"/>
      <c r="U25" s="180"/>
      <c r="V25" s="180"/>
      <c r="X25" s="166" t="s">
        <v>118</v>
      </c>
      <c r="Y25" s="167"/>
      <c r="Z25" s="167"/>
      <c r="AA25" s="167"/>
      <c r="AB25" s="167"/>
      <c r="AC25" s="167"/>
      <c r="AD25" s="167"/>
      <c r="AE25" s="167"/>
      <c r="AF25" s="167"/>
      <c r="AG25" s="168"/>
    </row>
    <row r="26" spans="2:33" ht="16.95" customHeight="1" x14ac:dyDescent="0.3">
      <c r="B26" s="2" t="s">
        <v>55</v>
      </c>
      <c r="C26" s="54" t="s">
        <v>56</v>
      </c>
      <c r="D26" s="54" t="s">
        <v>57</v>
      </c>
      <c r="E26" s="54" t="s">
        <v>58</v>
      </c>
      <c r="F26" s="54" t="s">
        <v>59</v>
      </c>
      <c r="G26" s="54" t="s">
        <v>60</v>
      </c>
      <c r="H26" s="54" t="s">
        <v>61</v>
      </c>
      <c r="I26" s="54" t="s">
        <v>62</v>
      </c>
      <c r="J26" s="54" t="s">
        <v>63</v>
      </c>
      <c r="K26" s="77" t="s">
        <v>14</v>
      </c>
      <c r="M26" s="2"/>
      <c r="N26" s="54" t="s">
        <v>3</v>
      </c>
      <c r="O26" s="54" t="s">
        <v>4</v>
      </c>
      <c r="P26" s="54" t="s">
        <v>5</v>
      </c>
      <c r="Q26" s="54" t="s">
        <v>6</v>
      </c>
      <c r="R26" s="54" t="s">
        <v>7</v>
      </c>
      <c r="S26" s="54" t="s">
        <v>8</v>
      </c>
      <c r="T26" s="54" t="s">
        <v>9</v>
      </c>
      <c r="U26" s="54" t="s">
        <v>10</v>
      </c>
      <c r="V26" s="77" t="s">
        <v>14</v>
      </c>
      <c r="X26" s="169"/>
      <c r="Y26" s="170"/>
      <c r="Z26" s="170"/>
      <c r="AA26" s="170"/>
      <c r="AB26" s="170"/>
      <c r="AC26" s="170"/>
      <c r="AD26" s="170"/>
      <c r="AE26" s="170"/>
      <c r="AF26" s="170"/>
      <c r="AG26" s="171"/>
    </row>
    <row r="27" spans="2:33" ht="16.95" customHeight="1" x14ac:dyDescent="0.3">
      <c r="B27" s="54" t="s">
        <v>56</v>
      </c>
      <c r="C27" s="62">
        <f t="array" aca="1" ref="C27:K35" ca="1">MMULT(C15:K23,'duration 15-16 for 1-year'!C38:K46)</f>
        <v>0.93161500090479621</v>
      </c>
      <c r="D27" s="63">
        <f ca="1"/>
        <v>5.3267681675179063E-2</v>
      </c>
      <c r="E27" s="63">
        <f ca="1"/>
        <v>1.1076789969923118E-3</v>
      </c>
      <c r="F27" s="63">
        <f ca="1"/>
        <v>1.2846218510366575E-3</v>
      </c>
      <c r="G27" s="63">
        <f ca="1"/>
        <v>3.5280294629437398E-5</v>
      </c>
      <c r="H27" s="63">
        <f ca="1"/>
        <v>2.1541258339370962E-5</v>
      </c>
      <c r="I27" s="63">
        <f ca="1"/>
        <v>1.4467068194044734E-6</v>
      </c>
      <c r="J27" s="63">
        <f ca="1"/>
        <v>4.0438469485464682E-6</v>
      </c>
      <c r="K27" s="64">
        <f ca="1"/>
        <v>1.266270446525899E-2</v>
      </c>
      <c r="M27" s="54" t="s">
        <v>3</v>
      </c>
      <c r="N27" s="62">
        <v>0.94394484501618803</v>
      </c>
      <c r="O27" s="63">
        <v>4.1158972176335976E-2</v>
      </c>
      <c r="P27" s="63">
        <v>3.1159855028178819E-4</v>
      </c>
      <c r="Q27" s="63">
        <v>7.4753149756891127E-4</v>
      </c>
      <c r="R27" s="63">
        <v>1.0391108521469312E-4</v>
      </c>
      <c r="S27" s="63">
        <v>3.895393113413577E-4</v>
      </c>
      <c r="T27" s="63">
        <v>9.1206263325945593E-6</v>
      </c>
      <c r="U27" s="63">
        <v>1.7605982154189112E-5</v>
      </c>
      <c r="V27" s="64">
        <v>1.3316875754582413E-2</v>
      </c>
      <c r="X27" s="169"/>
      <c r="Y27" s="170"/>
      <c r="Z27" s="170"/>
      <c r="AA27" s="170"/>
      <c r="AB27" s="170"/>
      <c r="AC27" s="170"/>
      <c r="AD27" s="170"/>
      <c r="AE27" s="170"/>
      <c r="AF27" s="170"/>
      <c r="AG27" s="171"/>
    </row>
    <row r="28" spans="2:33" x14ac:dyDescent="0.3">
      <c r="B28" s="54" t="s">
        <v>57</v>
      </c>
      <c r="C28" s="65">
        <f ca="1"/>
        <v>4.6483160129732998E-2</v>
      </c>
      <c r="D28" s="61">
        <f ca="1"/>
        <v>0.84773507292849826</v>
      </c>
      <c r="E28" s="61">
        <f ca="1"/>
        <v>4.4650521665803994E-2</v>
      </c>
      <c r="F28" s="61">
        <f ca="1"/>
        <v>3.6930480280244267E-2</v>
      </c>
      <c r="G28" s="61">
        <f ca="1"/>
        <v>3.0601915130128361E-3</v>
      </c>
      <c r="H28" s="61">
        <f ca="1"/>
        <v>1.7239840564948401E-3</v>
      </c>
      <c r="I28" s="61">
        <f ca="1"/>
        <v>1.932896299951061E-4</v>
      </c>
      <c r="J28" s="61">
        <f ca="1"/>
        <v>5.0478705594726898E-4</v>
      </c>
      <c r="K28" s="66">
        <f ca="1"/>
        <v>1.8718512740270414E-2</v>
      </c>
      <c r="M28" s="54" t="s">
        <v>4</v>
      </c>
      <c r="N28" s="65">
        <v>4.7065980566648007E-2</v>
      </c>
      <c r="O28" s="61">
        <v>0.84999266070674073</v>
      </c>
      <c r="P28" s="61">
        <v>3.2863809619691847E-2</v>
      </c>
      <c r="Q28" s="61">
        <v>3.101926411686776E-2</v>
      </c>
      <c r="R28" s="61">
        <v>6.8494125912348667E-3</v>
      </c>
      <c r="S28" s="61">
        <v>9.5467717999843296E-3</v>
      </c>
      <c r="T28" s="61">
        <v>6.1410542819158168E-4</v>
      </c>
      <c r="U28" s="61">
        <v>1.1900387306209312E-3</v>
      </c>
      <c r="V28" s="66">
        <v>2.0857956440020031E-2</v>
      </c>
      <c r="X28" s="169"/>
      <c r="Y28" s="170"/>
      <c r="Z28" s="170"/>
      <c r="AA28" s="170"/>
      <c r="AB28" s="170"/>
      <c r="AC28" s="170"/>
      <c r="AD28" s="170"/>
      <c r="AE28" s="170"/>
      <c r="AF28" s="170"/>
      <c r="AG28" s="171"/>
    </row>
    <row r="29" spans="2:33" x14ac:dyDescent="0.3">
      <c r="B29" s="54" t="s">
        <v>58</v>
      </c>
      <c r="C29" s="65">
        <f ca="1"/>
        <v>0.11814311751336731</v>
      </c>
      <c r="D29" s="61">
        <f ca="1"/>
        <v>7.2172368998197844E-2</v>
      </c>
      <c r="E29" s="61">
        <f ca="1"/>
        <v>0.55785537902488591</v>
      </c>
      <c r="F29" s="61">
        <f ca="1"/>
        <v>8.7426290543386853E-2</v>
      </c>
      <c r="G29" s="61">
        <f ca="1"/>
        <v>4.9737717586730408E-2</v>
      </c>
      <c r="H29" s="61">
        <f ca="1"/>
        <v>3.0265298333214643E-2</v>
      </c>
      <c r="I29" s="61">
        <f ca="1"/>
        <v>7.9664512906015231E-3</v>
      </c>
      <c r="J29" s="61">
        <f ca="1"/>
        <v>1.8786625254155358E-2</v>
      </c>
      <c r="K29" s="66">
        <f ca="1"/>
        <v>5.7646751455460221E-2</v>
      </c>
      <c r="M29" s="54" t="s">
        <v>5</v>
      </c>
      <c r="N29" s="65">
        <v>0.11090163000967128</v>
      </c>
      <c r="O29" s="61">
        <v>7.8220337229831627E-2</v>
      </c>
      <c r="P29" s="61">
        <v>0.59931614471553674</v>
      </c>
      <c r="Q29" s="61">
        <v>6.3038972693586257E-2</v>
      </c>
      <c r="R29" s="61">
        <v>4.0109479389215032E-2</v>
      </c>
      <c r="S29" s="61">
        <v>2.8628196631066121E-2</v>
      </c>
      <c r="T29" s="61">
        <v>6.8410899507202264E-3</v>
      </c>
      <c r="U29" s="61">
        <v>1.2268393085652935E-2</v>
      </c>
      <c r="V29" s="66">
        <v>6.0675756294719739E-2</v>
      </c>
      <c r="X29" s="169"/>
      <c r="Y29" s="170"/>
      <c r="Z29" s="170"/>
      <c r="AA29" s="170"/>
      <c r="AB29" s="170"/>
      <c r="AC29" s="170"/>
      <c r="AD29" s="170"/>
      <c r="AE29" s="170"/>
      <c r="AF29" s="170"/>
      <c r="AG29" s="171"/>
    </row>
    <row r="30" spans="2:33" x14ac:dyDescent="0.3">
      <c r="B30" s="54" t="s">
        <v>59</v>
      </c>
      <c r="C30" s="65">
        <f ca="1"/>
        <v>2.3476585098103304E-2</v>
      </c>
      <c r="D30" s="61">
        <f ca="1"/>
        <v>0.10056506782063956</v>
      </c>
      <c r="E30" s="61">
        <f ca="1"/>
        <v>0.13425354836931708</v>
      </c>
      <c r="F30" s="61">
        <f ca="1"/>
        <v>0.43898189243718572</v>
      </c>
      <c r="G30" s="61">
        <f ca="1"/>
        <v>7.5504839657659945E-2</v>
      </c>
      <c r="H30" s="61">
        <f ca="1"/>
        <v>5.4877756155533364E-2</v>
      </c>
      <c r="I30" s="61">
        <f ca="1"/>
        <v>1.2079497753444099E-2</v>
      </c>
      <c r="J30" s="61">
        <f ca="1"/>
        <v>3.1352680783064441E-2</v>
      </c>
      <c r="K30" s="134">
        <f ca="1"/>
        <v>0.12890813192505252</v>
      </c>
      <c r="M30" s="54" t="s">
        <v>6</v>
      </c>
      <c r="N30" s="65">
        <v>2.2734809128798661E-2</v>
      </c>
      <c r="O30" s="61">
        <v>8.3922765148771644E-2</v>
      </c>
      <c r="P30" s="61">
        <v>0.13075302232848324</v>
      </c>
      <c r="Q30" s="61">
        <v>0.49536792341922492</v>
      </c>
      <c r="R30" s="61">
        <v>6.5330013685893751E-2</v>
      </c>
      <c r="S30" s="61">
        <v>4.2912749443439063E-2</v>
      </c>
      <c r="T30" s="61">
        <v>1.1563984668191011E-2</v>
      </c>
      <c r="U30" s="61">
        <v>2.5767323120624797E-2</v>
      </c>
      <c r="V30" s="134">
        <v>0.12164740905657274</v>
      </c>
      <c r="X30" s="169"/>
      <c r="Y30" s="170"/>
      <c r="Z30" s="170"/>
      <c r="AA30" s="170"/>
      <c r="AB30" s="170"/>
      <c r="AC30" s="170"/>
      <c r="AD30" s="170"/>
      <c r="AE30" s="170"/>
      <c r="AF30" s="170"/>
      <c r="AG30" s="171"/>
    </row>
    <row r="31" spans="2:33" x14ac:dyDescent="0.3">
      <c r="B31" s="54" t="s">
        <v>60</v>
      </c>
      <c r="C31" s="65">
        <f ca="1"/>
        <v>6.4312921704277794E-3</v>
      </c>
      <c r="D31" s="61">
        <f ca="1"/>
        <v>1.4069743912542372E-2</v>
      </c>
      <c r="E31" s="61">
        <f ca="1"/>
        <v>6.492373186152442E-2</v>
      </c>
      <c r="F31" s="61">
        <f ca="1"/>
        <v>0.13493223232919052</v>
      </c>
      <c r="G31" s="61">
        <f ca="1"/>
        <v>0.22743905687105337</v>
      </c>
      <c r="H31" s="61">
        <f ca="1"/>
        <v>0.11959790471499337</v>
      </c>
      <c r="I31" s="61">
        <f ca="1"/>
        <v>5.1410771103901E-2</v>
      </c>
      <c r="J31" s="61">
        <f ca="1"/>
        <v>0.12919904039518693</v>
      </c>
      <c r="K31" s="134">
        <f ca="1"/>
        <v>0.25199622664118021</v>
      </c>
      <c r="M31" s="54" t="s">
        <v>7</v>
      </c>
      <c r="N31" s="65">
        <v>5.3242372359233736E-3</v>
      </c>
      <c r="O31" s="61">
        <v>1.1479992435238794E-2</v>
      </c>
      <c r="P31" s="61">
        <v>5.0313595566583852E-2</v>
      </c>
      <c r="Q31" s="61">
        <v>0.11834905822937725</v>
      </c>
      <c r="R31" s="61">
        <v>0.28298554809672605</v>
      </c>
      <c r="S31" s="61">
        <v>0.10122776065850671</v>
      </c>
      <c r="T31" s="61">
        <v>5.2666658253087029E-2</v>
      </c>
      <c r="U31" s="61">
        <v>0.12079738763282699</v>
      </c>
      <c r="V31" s="134">
        <v>0.25685576189172987</v>
      </c>
      <c r="X31" s="169"/>
      <c r="Y31" s="170"/>
      <c r="Z31" s="170"/>
      <c r="AA31" s="170"/>
      <c r="AB31" s="170"/>
      <c r="AC31" s="170"/>
      <c r="AD31" s="170"/>
      <c r="AE31" s="170"/>
      <c r="AF31" s="170"/>
      <c r="AG31" s="171"/>
    </row>
    <row r="32" spans="2:33" x14ac:dyDescent="0.3">
      <c r="B32" s="54" t="s">
        <v>61</v>
      </c>
      <c r="C32" s="65">
        <f ca="1"/>
        <v>7.5826456868827066E-4</v>
      </c>
      <c r="D32" s="61">
        <f ca="1"/>
        <v>3.0548598613954715E-3</v>
      </c>
      <c r="E32" s="61">
        <f ca="1"/>
        <v>3.3039176936044398E-2</v>
      </c>
      <c r="F32" s="61">
        <f ca="1"/>
        <v>4.3153406848056304E-2</v>
      </c>
      <c r="G32" s="61">
        <f ca="1"/>
        <v>0.12422394573042948</v>
      </c>
      <c r="H32" s="61">
        <f ca="1"/>
        <v>0.21172982028441864</v>
      </c>
      <c r="I32" s="61">
        <f ca="1"/>
        <v>7.8102011271691529E-2</v>
      </c>
      <c r="J32" s="61">
        <f ca="1"/>
        <v>0.18333668031126321</v>
      </c>
      <c r="K32" s="134">
        <f ca="1"/>
        <v>0.32260183418801264</v>
      </c>
      <c r="M32" s="54" t="s">
        <v>8</v>
      </c>
      <c r="N32" s="65">
        <v>4.8224786498701327E-4</v>
      </c>
      <c r="O32" s="61">
        <v>1.6349576162551015E-3</v>
      </c>
      <c r="P32" s="61">
        <v>3.3046216783623468E-2</v>
      </c>
      <c r="Q32" s="61">
        <v>1.3778381304997457E-2</v>
      </c>
      <c r="R32" s="61">
        <v>0.1033506651651229</v>
      </c>
      <c r="S32" s="61">
        <v>0.27300466044515959</v>
      </c>
      <c r="T32" s="61">
        <v>0.10278803515409313</v>
      </c>
      <c r="U32" s="61">
        <v>0.16705706280947963</v>
      </c>
      <c r="V32" s="134">
        <v>0.30485777285628168</v>
      </c>
      <c r="X32" s="169"/>
      <c r="Y32" s="170"/>
      <c r="Z32" s="170"/>
      <c r="AA32" s="170"/>
      <c r="AB32" s="170"/>
      <c r="AC32" s="170"/>
      <c r="AD32" s="170"/>
      <c r="AE32" s="170"/>
      <c r="AF32" s="170"/>
      <c r="AG32" s="171"/>
    </row>
    <row r="33" spans="2:33" x14ac:dyDescent="0.3">
      <c r="B33" s="54" t="s">
        <v>62</v>
      </c>
      <c r="C33" s="65">
        <f ca="1"/>
        <v>2.0999706730050216E-4</v>
      </c>
      <c r="D33" s="61">
        <f ca="1"/>
        <v>1.0663441872269057E-3</v>
      </c>
      <c r="E33" s="61">
        <f ca="1"/>
        <v>8.3603305103657957E-3</v>
      </c>
      <c r="F33" s="61">
        <f ca="1"/>
        <v>1.2633403680820512E-2</v>
      </c>
      <c r="G33" s="61">
        <f ca="1"/>
        <v>5.0810672076577065E-2</v>
      </c>
      <c r="H33" s="61">
        <f ca="1"/>
        <v>7.32121809406555E-2</v>
      </c>
      <c r="I33" s="61">
        <f ca="1"/>
        <v>6.9675987724719418E-2</v>
      </c>
      <c r="J33" s="61">
        <f ca="1"/>
        <v>0.20630808525445632</v>
      </c>
      <c r="K33" s="134">
        <f ca="1"/>
        <v>0.57772299855787801</v>
      </c>
      <c r="M33" s="54" t="s">
        <v>9</v>
      </c>
      <c r="N33" s="65">
        <v>2.8289349357485209E-4</v>
      </c>
      <c r="O33" s="61">
        <v>1.2857916382720915E-3</v>
      </c>
      <c r="P33" s="61">
        <v>7.5703623721909401E-3</v>
      </c>
      <c r="Q33" s="61">
        <v>1.2590268821804196E-2</v>
      </c>
      <c r="R33" s="61">
        <v>4.7123757514262399E-2</v>
      </c>
      <c r="S33" s="61">
        <v>6.1581584532080375E-2</v>
      </c>
      <c r="T33" s="61">
        <v>0.13857173190013422</v>
      </c>
      <c r="U33" s="61">
        <v>0.19857073594319952</v>
      </c>
      <c r="V33" s="134">
        <v>0.53242287378448139</v>
      </c>
      <c r="X33" s="169"/>
      <c r="Y33" s="170"/>
      <c r="Z33" s="170"/>
      <c r="AA33" s="170"/>
      <c r="AB33" s="170"/>
      <c r="AC33" s="170"/>
      <c r="AD33" s="170"/>
      <c r="AE33" s="170"/>
      <c r="AF33" s="170"/>
      <c r="AG33" s="171"/>
    </row>
    <row r="34" spans="2:33" x14ac:dyDescent="0.3">
      <c r="B34" s="54" t="s">
        <v>63</v>
      </c>
      <c r="C34" s="65">
        <f ca="1"/>
        <v>3.2507612422787307E-5</v>
      </c>
      <c r="D34" s="61">
        <f ca="1"/>
        <v>2.5092037769370018E-5</v>
      </c>
      <c r="E34" s="61">
        <f ca="1"/>
        <v>4.5634848111759576E-3</v>
      </c>
      <c r="F34" s="61">
        <f ca="1"/>
        <v>4.7924798305737571E-4</v>
      </c>
      <c r="G34" s="61">
        <f ca="1"/>
        <v>1.0549386449645475E-2</v>
      </c>
      <c r="H34" s="61">
        <f ca="1"/>
        <v>4.8364200085668337E-2</v>
      </c>
      <c r="I34" s="61">
        <f ca="1"/>
        <v>1.7399420994538901E-2</v>
      </c>
      <c r="J34" s="61">
        <f ca="1"/>
        <v>0.15020947906986634</v>
      </c>
      <c r="K34" s="134">
        <f ca="1"/>
        <v>0.76837718095585539</v>
      </c>
      <c r="M34" s="54" t="s">
        <v>10</v>
      </c>
      <c r="N34" s="65">
        <v>3.7849783484284262E-5</v>
      </c>
      <c r="O34" s="61">
        <v>1.7176214294235426E-5</v>
      </c>
      <c r="P34" s="61">
        <v>3.8870918389690506E-3</v>
      </c>
      <c r="Q34" s="61">
        <v>2.2792216121732012E-4</v>
      </c>
      <c r="R34" s="61">
        <v>5.16189419148755E-3</v>
      </c>
      <c r="S34" s="61">
        <v>4.753496666722544E-2</v>
      </c>
      <c r="T34" s="61">
        <v>1.5107708379443127E-2</v>
      </c>
      <c r="U34" s="61">
        <v>0.1995023277825913</v>
      </c>
      <c r="V34" s="134">
        <v>0.72852306298128755</v>
      </c>
      <c r="X34" s="169"/>
      <c r="Y34" s="170"/>
      <c r="Z34" s="170"/>
      <c r="AA34" s="170"/>
      <c r="AB34" s="170"/>
      <c r="AC34" s="170"/>
      <c r="AD34" s="170"/>
      <c r="AE34" s="170"/>
      <c r="AF34" s="170"/>
      <c r="AG34" s="171"/>
    </row>
    <row r="35" spans="2:33" x14ac:dyDescent="0.3">
      <c r="B35" s="77" t="s">
        <v>14</v>
      </c>
      <c r="C35" s="67">
        <f ca="1"/>
        <v>0</v>
      </c>
      <c r="D35" s="10">
        <f ca="1"/>
        <v>0</v>
      </c>
      <c r="E35" s="10">
        <f ca="1"/>
        <v>0</v>
      </c>
      <c r="F35" s="10">
        <f ca="1"/>
        <v>0</v>
      </c>
      <c r="G35" s="10">
        <f ca="1"/>
        <v>0</v>
      </c>
      <c r="H35" s="10">
        <f ca="1"/>
        <v>0</v>
      </c>
      <c r="I35" s="10">
        <f ca="1"/>
        <v>0</v>
      </c>
      <c r="J35" s="10">
        <f ca="1"/>
        <v>0</v>
      </c>
      <c r="K35" s="68">
        <f ca="1"/>
        <v>1</v>
      </c>
      <c r="M35" s="77" t="s">
        <v>14</v>
      </c>
      <c r="N35" s="67">
        <v>0</v>
      </c>
      <c r="O35" s="10">
        <v>0</v>
      </c>
      <c r="P35" s="10">
        <v>0</v>
      </c>
      <c r="Q35" s="10">
        <v>0</v>
      </c>
      <c r="R35" s="10">
        <v>0</v>
      </c>
      <c r="S35" s="10">
        <v>0</v>
      </c>
      <c r="T35" s="10">
        <v>0</v>
      </c>
      <c r="U35" s="10">
        <v>0</v>
      </c>
      <c r="V35" s="68">
        <v>1</v>
      </c>
      <c r="X35" s="172"/>
      <c r="Y35" s="173"/>
      <c r="Z35" s="173"/>
      <c r="AA35" s="173"/>
      <c r="AB35" s="173"/>
      <c r="AC35" s="173"/>
      <c r="AD35" s="173"/>
      <c r="AE35" s="173"/>
      <c r="AF35" s="173"/>
      <c r="AG35" s="174"/>
    </row>
    <row r="36" spans="2:33" s="20" customFormat="1" x14ac:dyDescent="0.3">
      <c r="B36" s="118"/>
      <c r="C36" s="61"/>
      <c r="D36" s="61"/>
      <c r="E36" s="61"/>
      <c r="F36" s="61"/>
      <c r="G36" s="61"/>
      <c r="H36" s="61"/>
      <c r="I36" s="61"/>
      <c r="J36" s="61"/>
      <c r="K36" s="61"/>
    </row>
    <row r="37" spans="2:33" ht="40.049999999999997" customHeight="1" x14ac:dyDescent="0.3">
      <c r="B37" s="180" t="s">
        <v>92</v>
      </c>
      <c r="C37" s="180"/>
      <c r="D37" s="180"/>
      <c r="E37" s="180"/>
      <c r="F37" s="180"/>
      <c r="G37" s="180"/>
      <c r="H37" s="180"/>
      <c r="I37" s="180"/>
      <c r="J37" s="180"/>
      <c r="K37" s="180"/>
      <c r="M37" s="180" t="s">
        <v>91</v>
      </c>
      <c r="N37" s="180"/>
      <c r="O37" s="180"/>
      <c r="P37" s="180"/>
      <c r="Q37" s="180"/>
      <c r="R37" s="180"/>
      <c r="S37" s="180"/>
      <c r="T37" s="180"/>
      <c r="U37" s="180"/>
      <c r="V37" s="180"/>
      <c r="X37" s="166" t="s">
        <v>119</v>
      </c>
      <c r="Y37" s="167"/>
      <c r="Z37" s="167"/>
      <c r="AA37" s="167"/>
      <c r="AB37" s="167"/>
      <c r="AC37" s="167"/>
      <c r="AD37" s="167"/>
      <c r="AE37" s="167"/>
      <c r="AF37" s="167"/>
      <c r="AG37" s="168"/>
    </row>
    <row r="38" spans="2:33" x14ac:dyDescent="0.3">
      <c r="B38" s="2" t="s">
        <v>55</v>
      </c>
      <c r="C38" s="54" t="s">
        <v>56</v>
      </c>
      <c r="D38" s="54" t="s">
        <v>57</v>
      </c>
      <c r="E38" s="54" t="s">
        <v>58</v>
      </c>
      <c r="F38" s="54" t="s">
        <v>59</v>
      </c>
      <c r="G38" s="54" t="s">
        <v>60</v>
      </c>
      <c r="H38" s="54" t="s">
        <v>61</v>
      </c>
      <c r="I38" s="54" t="s">
        <v>62</v>
      </c>
      <c r="J38" s="54" t="s">
        <v>63</v>
      </c>
      <c r="K38" s="77" t="s">
        <v>14</v>
      </c>
      <c r="M38" s="2"/>
      <c r="N38" s="54" t="s">
        <v>3</v>
      </c>
      <c r="O38" s="54" t="s">
        <v>4</v>
      </c>
      <c r="P38" s="54" t="s">
        <v>5</v>
      </c>
      <c r="Q38" s="54" t="s">
        <v>6</v>
      </c>
      <c r="R38" s="54" t="s">
        <v>7</v>
      </c>
      <c r="S38" s="54" t="s">
        <v>8</v>
      </c>
      <c r="T38" s="54" t="s">
        <v>9</v>
      </c>
      <c r="U38" s="54" t="s">
        <v>10</v>
      </c>
      <c r="V38" s="77" t="s">
        <v>14</v>
      </c>
      <c r="X38" s="169"/>
      <c r="Y38" s="170"/>
      <c r="Z38" s="170"/>
      <c r="AA38" s="170"/>
      <c r="AB38" s="170"/>
      <c r="AC38" s="170"/>
      <c r="AD38" s="170"/>
      <c r="AE38" s="170"/>
      <c r="AF38" s="170"/>
      <c r="AG38" s="171"/>
    </row>
    <row r="39" spans="2:33" x14ac:dyDescent="0.3">
      <c r="B39" s="54" t="s">
        <v>56</v>
      </c>
      <c r="C39" s="62">
        <f t="array" aca="1" ref="C39:K47" ca="1">MMULT(C27:K35,'duration 16-17 for 1-year'!C38:K46)</f>
        <v>0.88811546975089251</v>
      </c>
      <c r="D39" s="63">
        <f ca="1"/>
        <v>6.820094078593765E-2</v>
      </c>
      <c r="E39" s="63">
        <f ca="1"/>
        <v>2.9228311919518115E-3</v>
      </c>
      <c r="F39" s="63">
        <f ca="1"/>
        <v>2.7901438543210836E-3</v>
      </c>
      <c r="G39" s="63">
        <f ca="1"/>
        <v>7.7946539900197983E-5</v>
      </c>
      <c r="H39" s="63">
        <f ca="1"/>
        <v>5.3190100349175669E-5</v>
      </c>
      <c r="I39" s="63">
        <f ca="1"/>
        <v>1.6655714982192333E-5</v>
      </c>
      <c r="J39" s="63">
        <f ca="1"/>
        <v>6.5125163677644813E-5</v>
      </c>
      <c r="K39" s="64">
        <f ca="1"/>
        <v>3.7757696897987789E-2</v>
      </c>
      <c r="M39" s="54" t="s">
        <v>3</v>
      </c>
      <c r="N39" s="62">
        <v>0.89563798850066456</v>
      </c>
      <c r="O39" s="63">
        <v>4.8510603010939055E-2</v>
      </c>
      <c r="P39" s="63">
        <v>1.4102324284632267E-3</v>
      </c>
      <c r="Q39" s="63">
        <v>1.3882439372323505E-2</v>
      </c>
      <c r="R39" s="63">
        <v>1.0684336903571954E-4</v>
      </c>
      <c r="S39" s="63">
        <v>2.7409067642161859E-4</v>
      </c>
      <c r="T39" s="63">
        <v>5.5678537535529832E-5</v>
      </c>
      <c r="U39" s="63">
        <v>5.0954547143581622E-5</v>
      </c>
      <c r="V39" s="64">
        <v>4.0071169557473169E-2</v>
      </c>
      <c r="X39" s="169"/>
      <c r="Y39" s="170"/>
      <c r="Z39" s="170"/>
      <c r="AA39" s="170"/>
      <c r="AB39" s="170"/>
      <c r="AC39" s="170"/>
      <c r="AD39" s="170"/>
      <c r="AE39" s="170"/>
      <c r="AF39" s="170"/>
      <c r="AG39" s="171"/>
    </row>
    <row r="40" spans="2:33" x14ac:dyDescent="0.3">
      <c r="B40" s="54" t="s">
        <v>57</v>
      </c>
      <c r="C40" s="65">
        <f ca="1"/>
        <v>6.1270739139077997E-2</v>
      </c>
      <c r="D40" s="61">
        <f ca="1"/>
        <v>0.73329525716234967</v>
      </c>
      <c r="E40" s="61">
        <f ca="1"/>
        <v>7.1797761233603791E-2</v>
      </c>
      <c r="F40" s="61">
        <f ca="1"/>
        <v>5.6724134623017675E-2</v>
      </c>
      <c r="G40" s="61">
        <f ca="1"/>
        <v>3.8779784834728193E-3</v>
      </c>
      <c r="H40" s="61">
        <f ca="1"/>
        <v>2.4315435650655547E-3</v>
      </c>
      <c r="I40" s="61">
        <f ca="1"/>
        <v>7.4582266341732101E-4</v>
      </c>
      <c r="J40" s="61">
        <f ca="1"/>
        <v>2.1648859193039854E-3</v>
      </c>
      <c r="K40" s="66">
        <f ca="1"/>
        <v>6.7691877210691226E-2</v>
      </c>
      <c r="M40" s="54" t="s">
        <v>4</v>
      </c>
      <c r="N40" s="65">
        <v>6.1026176318310595E-2</v>
      </c>
      <c r="O40" s="61">
        <v>0.74983902286302495</v>
      </c>
      <c r="P40" s="61">
        <v>5.4046621210529812E-2</v>
      </c>
      <c r="Q40" s="61">
        <v>4.6139863189032328E-2</v>
      </c>
      <c r="R40" s="61">
        <v>6.3016959689919392E-3</v>
      </c>
      <c r="S40" s="61">
        <v>7.486001892809146E-3</v>
      </c>
      <c r="T40" s="61">
        <v>1.6854466519756347E-3</v>
      </c>
      <c r="U40" s="61">
        <v>2.1651006399510215E-3</v>
      </c>
      <c r="V40" s="66">
        <v>7.1310071265374725E-2</v>
      </c>
      <c r="X40" s="169"/>
      <c r="Y40" s="170"/>
      <c r="Z40" s="170"/>
      <c r="AA40" s="170"/>
      <c r="AB40" s="170"/>
      <c r="AC40" s="170"/>
      <c r="AD40" s="170"/>
      <c r="AE40" s="170"/>
      <c r="AF40" s="170"/>
      <c r="AG40" s="171"/>
    </row>
    <row r="41" spans="2:33" x14ac:dyDescent="0.3">
      <c r="B41" s="54" t="s">
        <v>58</v>
      </c>
      <c r="C41" s="65">
        <f ca="1"/>
        <v>0.13645256039232154</v>
      </c>
      <c r="D41" s="61">
        <f ca="1"/>
        <v>7.610773448761303E-2</v>
      </c>
      <c r="E41" s="61">
        <f ca="1"/>
        <v>0.50291904015920119</v>
      </c>
      <c r="F41" s="61">
        <f ca="1"/>
        <v>7.0951668108148153E-2</v>
      </c>
      <c r="G41" s="61">
        <f ca="1"/>
        <v>4.6878855028851127E-2</v>
      </c>
      <c r="H41" s="61">
        <f ca="1"/>
        <v>2.6893287626608708E-2</v>
      </c>
      <c r="I41" s="61">
        <f ca="1"/>
        <v>9.5590685651849722E-3</v>
      </c>
      <c r="J41" s="61">
        <f ca="1"/>
        <v>1.4752794778200237E-2</v>
      </c>
      <c r="K41" s="134">
        <f ca="1"/>
        <v>0.11548499085387108</v>
      </c>
      <c r="M41" s="54" t="s">
        <v>5</v>
      </c>
      <c r="N41" s="65">
        <v>0.13193638102153585</v>
      </c>
      <c r="O41" s="61">
        <v>7.7071928196202358E-2</v>
      </c>
      <c r="P41" s="61">
        <v>0.54421420411409038</v>
      </c>
      <c r="Q41" s="61">
        <v>5.6008772818351281E-2</v>
      </c>
      <c r="R41" s="61">
        <v>3.69015861578589E-2</v>
      </c>
      <c r="S41" s="61">
        <v>2.4657824073599101E-2</v>
      </c>
      <c r="T41" s="61">
        <v>7.4672819796385501E-3</v>
      </c>
      <c r="U41" s="61">
        <v>1.1294120705403183E-2</v>
      </c>
      <c r="V41" s="134">
        <v>0.11044790093332034</v>
      </c>
      <c r="X41" s="169"/>
      <c r="Y41" s="170"/>
      <c r="Z41" s="170"/>
      <c r="AA41" s="170"/>
      <c r="AB41" s="170"/>
      <c r="AC41" s="170"/>
      <c r="AD41" s="170"/>
      <c r="AE41" s="170"/>
      <c r="AF41" s="170"/>
      <c r="AG41" s="171"/>
    </row>
    <row r="42" spans="2:33" x14ac:dyDescent="0.3">
      <c r="B42" s="54" t="s">
        <v>59</v>
      </c>
      <c r="C42" s="65">
        <f ca="1"/>
        <v>3.7467974573686419E-2</v>
      </c>
      <c r="D42" s="61">
        <f ca="1"/>
        <v>9.9102133378436208E-2</v>
      </c>
      <c r="E42" s="61">
        <f ca="1"/>
        <v>0.16312784774029099</v>
      </c>
      <c r="F42" s="61">
        <f ca="1"/>
        <v>0.32710098998608333</v>
      </c>
      <c r="G42" s="61">
        <f ca="1"/>
        <v>6.9324099052938307E-2</v>
      </c>
      <c r="H42" s="61">
        <f ca="1"/>
        <v>5.4423404359883833E-2</v>
      </c>
      <c r="I42" s="61">
        <f ca="1"/>
        <v>1.8792306878805076E-2</v>
      </c>
      <c r="J42" s="61">
        <f ca="1"/>
        <v>3.8233369193188309E-2</v>
      </c>
      <c r="K42" s="134">
        <f ca="1"/>
        <v>0.19242787483668755</v>
      </c>
      <c r="M42" s="54" t="s">
        <v>6</v>
      </c>
      <c r="N42" s="65">
        <v>3.6918615094799351E-2</v>
      </c>
      <c r="O42" s="61">
        <v>8.5160709431882434E-2</v>
      </c>
      <c r="P42" s="61">
        <v>0.15980396693904092</v>
      </c>
      <c r="Q42" s="61">
        <v>0.37826675867086001</v>
      </c>
      <c r="R42" s="61">
        <v>6.3444071879804637E-2</v>
      </c>
      <c r="S42" s="61">
        <v>4.4759988401750543E-2</v>
      </c>
      <c r="T42" s="61">
        <v>1.5481334757065977E-2</v>
      </c>
      <c r="U42" s="61">
        <v>3.1300234729517366E-2</v>
      </c>
      <c r="V42" s="134">
        <v>0.18486432009527853</v>
      </c>
      <c r="X42" s="169"/>
      <c r="Y42" s="170"/>
      <c r="Z42" s="170"/>
      <c r="AA42" s="170"/>
      <c r="AB42" s="170"/>
      <c r="AC42" s="170"/>
      <c r="AD42" s="170"/>
      <c r="AE42" s="170"/>
      <c r="AF42" s="170"/>
      <c r="AG42" s="171"/>
    </row>
    <row r="43" spans="2:33" x14ac:dyDescent="0.3">
      <c r="B43" s="54" t="s">
        <v>60</v>
      </c>
      <c r="C43" s="65">
        <f ca="1"/>
        <v>1.1371576996866271E-2</v>
      </c>
      <c r="D43" s="61">
        <f ca="1"/>
        <v>2.0383273276921604E-2</v>
      </c>
      <c r="E43" s="61">
        <f ca="1"/>
        <v>7.9511771989595637E-2</v>
      </c>
      <c r="F43" s="61">
        <f ca="1"/>
        <v>0.10014032213965278</v>
      </c>
      <c r="G43" s="61">
        <f ca="1"/>
        <v>0.17162910843514348</v>
      </c>
      <c r="H43" s="61">
        <f ca="1"/>
        <v>0.10824493157889856</v>
      </c>
      <c r="I43" s="61">
        <f ca="1"/>
        <v>4.4775727408279085E-2</v>
      </c>
      <c r="J43" s="61">
        <f ca="1"/>
        <v>6.7473065351531719E-2</v>
      </c>
      <c r="K43" s="134">
        <f ca="1"/>
        <v>0.39647022282311079</v>
      </c>
      <c r="M43" s="54" t="s">
        <v>7</v>
      </c>
      <c r="N43" s="65">
        <v>9.3474052737434823E-3</v>
      </c>
      <c r="O43" s="61">
        <v>1.8302473140250321E-2</v>
      </c>
      <c r="P43" s="61">
        <v>5.9153619311940971E-2</v>
      </c>
      <c r="Q43" s="61">
        <v>9.0306193697149734E-2</v>
      </c>
      <c r="R43" s="61">
        <v>0.21612997819424667</v>
      </c>
      <c r="S43" s="61">
        <v>0.10504456798268316</v>
      </c>
      <c r="T43" s="61">
        <v>4.1281553744957754E-2</v>
      </c>
      <c r="U43" s="61">
        <v>8.3574128853794352E-2</v>
      </c>
      <c r="V43" s="134">
        <v>0.37686007980123343</v>
      </c>
      <c r="X43" s="169"/>
      <c r="Y43" s="170"/>
      <c r="Z43" s="170"/>
      <c r="AA43" s="170"/>
      <c r="AB43" s="170"/>
      <c r="AC43" s="170"/>
      <c r="AD43" s="170"/>
      <c r="AE43" s="170"/>
      <c r="AF43" s="170"/>
      <c r="AG43" s="171"/>
    </row>
    <row r="44" spans="2:33" x14ac:dyDescent="0.3">
      <c r="B44" s="54" t="s">
        <v>61</v>
      </c>
      <c r="C44" s="65">
        <f ca="1"/>
        <v>2.8385413405281365E-3</v>
      </c>
      <c r="D44" s="61">
        <f ca="1"/>
        <v>6.4614790661359734E-3</v>
      </c>
      <c r="E44" s="61">
        <f ca="1"/>
        <v>4.5733737782743394E-2</v>
      </c>
      <c r="F44" s="61">
        <f ca="1"/>
        <v>3.2069214495190498E-2</v>
      </c>
      <c r="G44" s="61">
        <f ca="1"/>
        <v>0.10568608887705946</v>
      </c>
      <c r="H44" s="61">
        <f ca="1"/>
        <v>0.14412179244167089</v>
      </c>
      <c r="I44" s="61">
        <f ca="1"/>
        <v>6.6160030275145498E-2</v>
      </c>
      <c r="J44" s="61">
        <f ca="1"/>
        <v>8.5041385425412591E-2</v>
      </c>
      <c r="K44" s="134">
        <f ca="1"/>
        <v>0.51188773029611345</v>
      </c>
      <c r="M44" s="54" t="s">
        <v>8</v>
      </c>
      <c r="N44" s="65">
        <v>2.0681101896564474E-3</v>
      </c>
      <c r="O44" s="61">
        <v>4.0208903765920562E-3</v>
      </c>
      <c r="P44" s="61">
        <v>4.308306004466439E-2</v>
      </c>
      <c r="Q44" s="61">
        <v>1.074049836584003E-2</v>
      </c>
      <c r="R44" s="61">
        <v>9.4093739150082317E-2</v>
      </c>
      <c r="S44" s="61">
        <v>0.1939959183618887</v>
      </c>
      <c r="T44" s="61">
        <v>8.5878227713352087E-2</v>
      </c>
      <c r="U44" s="61">
        <v>0.10993865993096745</v>
      </c>
      <c r="V44" s="134">
        <v>0.45618089586695643</v>
      </c>
      <c r="X44" s="169"/>
      <c r="Y44" s="170"/>
      <c r="Z44" s="170"/>
      <c r="AA44" s="170"/>
      <c r="AB44" s="170"/>
      <c r="AC44" s="170"/>
      <c r="AD44" s="170"/>
      <c r="AE44" s="170"/>
      <c r="AF44" s="170"/>
      <c r="AG44" s="171"/>
    </row>
    <row r="45" spans="2:33" x14ac:dyDescent="0.3">
      <c r="B45" s="54" t="s">
        <v>62</v>
      </c>
      <c r="C45" s="65">
        <f ca="1"/>
        <v>7.7303879767190854E-4</v>
      </c>
      <c r="D45" s="61">
        <f ca="1"/>
        <v>2.309835377465934E-3</v>
      </c>
      <c r="E45" s="61">
        <f ca="1"/>
        <v>1.3082982476215055E-2</v>
      </c>
      <c r="F45" s="61">
        <f ca="1"/>
        <v>9.3844760077427033E-3</v>
      </c>
      <c r="G45" s="61">
        <f ca="1"/>
        <v>4.9656200384666213E-2</v>
      </c>
      <c r="H45" s="61">
        <f ca="1"/>
        <v>5.9836645230624388E-2</v>
      </c>
      <c r="I45" s="61">
        <f ca="1"/>
        <v>4.1559996753230501E-2</v>
      </c>
      <c r="J45" s="61">
        <f ca="1"/>
        <v>7.4043802343035342E-2</v>
      </c>
      <c r="K45" s="134">
        <f ca="1"/>
        <v>0.749353022629348</v>
      </c>
      <c r="M45" s="54" t="s">
        <v>9</v>
      </c>
      <c r="N45" s="65">
        <v>8.1687657663240959E-4</v>
      </c>
      <c r="O45" s="61">
        <v>2.3585941787880363E-3</v>
      </c>
      <c r="P45" s="61">
        <v>1.0587700107574649E-2</v>
      </c>
      <c r="Q45" s="61">
        <v>9.6230026845944769E-3</v>
      </c>
      <c r="R45" s="61">
        <v>5.3040142821337836E-2</v>
      </c>
      <c r="S45" s="61">
        <v>5.4807330045851338E-2</v>
      </c>
      <c r="T45" s="61">
        <v>8.0364668600572522E-2</v>
      </c>
      <c r="U45" s="61">
        <v>0.11764797476945084</v>
      </c>
      <c r="V45" s="134">
        <v>0.67075371021519792</v>
      </c>
      <c r="X45" s="169"/>
      <c r="Y45" s="170"/>
      <c r="Z45" s="170"/>
      <c r="AA45" s="170"/>
      <c r="AB45" s="170"/>
      <c r="AC45" s="170"/>
      <c r="AD45" s="170"/>
      <c r="AE45" s="170"/>
      <c r="AF45" s="170"/>
      <c r="AG45" s="171"/>
    </row>
    <row r="46" spans="2:33" x14ac:dyDescent="0.3">
      <c r="B46" s="54" t="s">
        <v>63</v>
      </c>
      <c r="C46" s="65">
        <f ca="1"/>
        <v>2.1266391372862006E-4</v>
      </c>
      <c r="D46" s="61">
        <f ca="1"/>
        <v>3.1218369436576937E-4</v>
      </c>
      <c r="E46" s="61">
        <f ca="1"/>
        <v>6.6433013060909069E-3</v>
      </c>
      <c r="F46" s="61">
        <f ca="1"/>
        <v>3.875168872838791E-4</v>
      </c>
      <c r="G46" s="61">
        <f ca="1"/>
        <v>1.1648998886008302E-2</v>
      </c>
      <c r="H46" s="61">
        <f ca="1"/>
        <v>3.5427187397998654E-2</v>
      </c>
      <c r="I46" s="61">
        <f ca="1"/>
        <v>1.7159574180539577E-2</v>
      </c>
      <c r="J46" s="61">
        <f ca="1"/>
        <v>4.4366448075515479E-2</v>
      </c>
      <c r="K46" s="134">
        <f ca="1"/>
        <v>0.88384212565846876</v>
      </c>
      <c r="M46" s="54" t="s">
        <v>10</v>
      </c>
      <c r="N46" s="65">
        <v>1.9815289851244665E-4</v>
      </c>
      <c r="O46" s="61">
        <v>1.5441661659624915E-4</v>
      </c>
      <c r="P46" s="61">
        <v>5.6552190995368505E-3</v>
      </c>
      <c r="Q46" s="61">
        <v>2.0496241384583975E-4</v>
      </c>
      <c r="R46" s="61">
        <v>6.7229156850138402E-3</v>
      </c>
      <c r="S46" s="61">
        <v>3.5492449814226966E-2</v>
      </c>
      <c r="T46" s="61">
        <v>1.6947583434849315E-2</v>
      </c>
      <c r="U46" s="61">
        <v>0.10002268274929943</v>
      </c>
      <c r="V46" s="134">
        <v>0.83460161728811888</v>
      </c>
      <c r="X46" s="169"/>
      <c r="Y46" s="170"/>
      <c r="Z46" s="170"/>
      <c r="AA46" s="170"/>
      <c r="AB46" s="170"/>
      <c r="AC46" s="170"/>
      <c r="AD46" s="170"/>
      <c r="AE46" s="170"/>
      <c r="AF46" s="170"/>
      <c r="AG46" s="171"/>
    </row>
    <row r="47" spans="2:33" x14ac:dyDescent="0.3">
      <c r="B47" s="77" t="s">
        <v>14</v>
      </c>
      <c r="C47" s="67">
        <f ca="1"/>
        <v>0</v>
      </c>
      <c r="D47" s="10">
        <f ca="1"/>
        <v>0</v>
      </c>
      <c r="E47" s="10">
        <f ca="1"/>
        <v>0</v>
      </c>
      <c r="F47" s="10">
        <f ca="1"/>
        <v>0</v>
      </c>
      <c r="G47" s="10">
        <f ca="1"/>
        <v>0</v>
      </c>
      <c r="H47" s="10">
        <f ca="1"/>
        <v>0</v>
      </c>
      <c r="I47" s="10">
        <f ca="1"/>
        <v>0</v>
      </c>
      <c r="J47" s="10">
        <f ca="1"/>
        <v>0</v>
      </c>
      <c r="K47" s="68">
        <f ca="1"/>
        <v>1</v>
      </c>
      <c r="M47" s="77" t="s">
        <v>14</v>
      </c>
      <c r="N47" s="67">
        <v>0</v>
      </c>
      <c r="O47" s="10">
        <v>0</v>
      </c>
      <c r="P47" s="10">
        <v>0</v>
      </c>
      <c r="Q47" s="10">
        <v>0</v>
      </c>
      <c r="R47" s="10">
        <v>0</v>
      </c>
      <c r="S47" s="10">
        <v>0</v>
      </c>
      <c r="T47" s="10">
        <v>0</v>
      </c>
      <c r="U47" s="10">
        <v>0</v>
      </c>
      <c r="V47" s="68">
        <v>1</v>
      </c>
      <c r="X47" s="172"/>
      <c r="Y47" s="173"/>
      <c r="Z47" s="173"/>
      <c r="AA47" s="173"/>
      <c r="AB47" s="173"/>
      <c r="AC47" s="173"/>
      <c r="AD47" s="173"/>
      <c r="AE47" s="173"/>
      <c r="AF47" s="173"/>
      <c r="AG47" s="174"/>
    </row>
    <row r="50" spans="24:33" x14ac:dyDescent="0.3">
      <c r="X50" s="166" t="s">
        <v>120</v>
      </c>
      <c r="Y50" s="167"/>
      <c r="Z50" s="167"/>
      <c r="AA50" s="167"/>
      <c r="AB50" s="167"/>
      <c r="AC50" s="167"/>
      <c r="AD50" s="167"/>
      <c r="AE50" s="167"/>
      <c r="AF50" s="167"/>
      <c r="AG50" s="168"/>
    </row>
    <row r="51" spans="24:33" x14ac:dyDescent="0.3">
      <c r="X51" s="169"/>
      <c r="Y51" s="170"/>
      <c r="Z51" s="170"/>
      <c r="AA51" s="170"/>
      <c r="AB51" s="170"/>
      <c r="AC51" s="170"/>
      <c r="AD51" s="170"/>
      <c r="AE51" s="170"/>
      <c r="AF51" s="170"/>
      <c r="AG51" s="171"/>
    </row>
    <row r="52" spans="24:33" x14ac:dyDescent="0.3">
      <c r="X52" s="169"/>
      <c r="Y52" s="170"/>
      <c r="Z52" s="170"/>
      <c r="AA52" s="170"/>
      <c r="AB52" s="170"/>
      <c r="AC52" s="170"/>
      <c r="AD52" s="170"/>
      <c r="AE52" s="170"/>
      <c r="AF52" s="170"/>
      <c r="AG52" s="171"/>
    </row>
    <row r="53" spans="24:33" x14ac:dyDescent="0.3">
      <c r="X53" s="169"/>
      <c r="Y53" s="170"/>
      <c r="Z53" s="170"/>
      <c r="AA53" s="170"/>
      <c r="AB53" s="170"/>
      <c r="AC53" s="170"/>
      <c r="AD53" s="170"/>
      <c r="AE53" s="170"/>
      <c r="AF53" s="170"/>
      <c r="AG53" s="171"/>
    </row>
    <row r="54" spans="24:33" x14ac:dyDescent="0.3">
      <c r="X54" s="169"/>
      <c r="Y54" s="170"/>
      <c r="Z54" s="170"/>
      <c r="AA54" s="170"/>
      <c r="AB54" s="170"/>
      <c r="AC54" s="170"/>
      <c r="AD54" s="170"/>
      <c r="AE54" s="170"/>
      <c r="AF54" s="170"/>
      <c r="AG54" s="171"/>
    </row>
    <row r="55" spans="24:33" x14ac:dyDescent="0.3">
      <c r="X55" s="169"/>
      <c r="Y55" s="170"/>
      <c r="Z55" s="170"/>
      <c r="AA55" s="170"/>
      <c r="AB55" s="170"/>
      <c r="AC55" s="170"/>
      <c r="AD55" s="170"/>
      <c r="AE55" s="170"/>
      <c r="AF55" s="170"/>
      <c r="AG55" s="171"/>
    </row>
    <row r="56" spans="24:33" x14ac:dyDescent="0.3">
      <c r="X56" s="169"/>
      <c r="Y56" s="170"/>
      <c r="Z56" s="170"/>
      <c r="AA56" s="170"/>
      <c r="AB56" s="170"/>
      <c r="AC56" s="170"/>
      <c r="AD56" s="170"/>
      <c r="AE56" s="170"/>
      <c r="AF56" s="170"/>
      <c r="AG56" s="171"/>
    </row>
    <row r="57" spans="24:33" x14ac:dyDescent="0.3">
      <c r="X57" s="169"/>
      <c r="Y57" s="170"/>
      <c r="Z57" s="170"/>
      <c r="AA57" s="170"/>
      <c r="AB57" s="170"/>
      <c r="AC57" s="170"/>
      <c r="AD57" s="170"/>
      <c r="AE57" s="170"/>
      <c r="AF57" s="170"/>
      <c r="AG57" s="171"/>
    </row>
    <row r="58" spans="24:33" x14ac:dyDescent="0.3">
      <c r="X58" s="169"/>
      <c r="Y58" s="170"/>
      <c r="Z58" s="170"/>
      <c r="AA58" s="170"/>
      <c r="AB58" s="170"/>
      <c r="AC58" s="170"/>
      <c r="AD58" s="170"/>
      <c r="AE58" s="170"/>
      <c r="AF58" s="170"/>
      <c r="AG58" s="171"/>
    </row>
    <row r="59" spans="24:33" x14ac:dyDescent="0.3">
      <c r="X59" s="169"/>
      <c r="Y59" s="170"/>
      <c r="Z59" s="170"/>
      <c r="AA59" s="170"/>
      <c r="AB59" s="170"/>
      <c r="AC59" s="170"/>
      <c r="AD59" s="170"/>
      <c r="AE59" s="170"/>
      <c r="AF59" s="170"/>
      <c r="AG59" s="171"/>
    </row>
    <row r="60" spans="24:33" x14ac:dyDescent="0.3">
      <c r="X60" s="172"/>
      <c r="Y60" s="173"/>
      <c r="Z60" s="173"/>
      <c r="AA60" s="173"/>
      <c r="AB60" s="173"/>
      <c r="AC60" s="173"/>
      <c r="AD60" s="173"/>
      <c r="AE60" s="173"/>
      <c r="AF60" s="173"/>
      <c r="AG60" s="174"/>
    </row>
  </sheetData>
  <mergeCells count="13">
    <mergeCell ref="X25:AG35"/>
    <mergeCell ref="X37:AG47"/>
    <mergeCell ref="X50:AG60"/>
    <mergeCell ref="B1:K1"/>
    <mergeCell ref="M1:V1"/>
    <mergeCell ref="M13:V13"/>
    <mergeCell ref="X1:AG11"/>
    <mergeCell ref="X13:AG23"/>
    <mergeCell ref="M25:V25"/>
    <mergeCell ref="M37:V37"/>
    <mergeCell ref="B37:K37"/>
    <mergeCell ref="B25:K25"/>
    <mergeCell ref="B13:K13"/>
  </mergeCells>
  <conditionalFormatting sqref="C3:K12">
    <cfRule type="colorScale" priority="8">
      <colorScale>
        <cfvo type="min"/>
        <cfvo type="max"/>
        <color rgb="FFFCFCFF"/>
        <color rgb="FF63BE7B"/>
      </colorScale>
    </cfRule>
  </conditionalFormatting>
  <conditionalFormatting sqref="C15:K24">
    <cfRule type="colorScale" priority="7">
      <colorScale>
        <cfvo type="min"/>
        <cfvo type="max"/>
        <color rgb="FFFCFCFF"/>
        <color rgb="FF63BE7B"/>
      </colorScale>
    </cfRule>
  </conditionalFormatting>
  <conditionalFormatting sqref="C27:K36">
    <cfRule type="colorScale" priority="6">
      <colorScale>
        <cfvo type="min"/>
        <cfvo type="max"/>
        <color rgb="FFFCFCFF"/>
        <color rgb="FF63BE7B"/>
      </colorScale>
    </cfRule>
  </conditionalFormatting>
  <conditionalFormatting sqref="C39:K47">
    <cfRule type="colorScale" priority="5">
      <colorScale>
        <cfvo type="min"/>
        <cfvo type="max"/>
        <color rgb="FFFCFCFF"/>
        <color rgb="FF63BE7B"/>
      </colorScale>
    </cfRule>
  </conditionalFormatting>
  <conditionalFormatting sqref="N3:V11">
    <cfRule type="colorScale" priority="4">
      <colorScale>
        <cfvo type="min"/>
        <cfvo type="max"/>
        <color rgb="FFFCFCFF"/>
        <color rgb="FF63BE7B"/>
      </colorScale>
    </cfRule>
  </conditionalFormatting>
  <conditionalFormatting sqref="N15:V23">
    <cfRule type="colorScale" priority="3">
      <colorScale>
        <cfvo type="min"/>
        <cfvo type="max"/>
        <color rgb="FFFCFCFF"/>
        <color rgb="FF63BE7B"/>
      </colorScale>
    </cfRule>
  </conditionalFormatting>
  <conditionalFormatting sqref="N27:V35">
    <cfRule type="colorScale" priority="2">
      <colorScale>
        <cfvo type="min"/>
        <cfvo type="max"/>
        <color rgb="FFFCFCFF"/>
        <color rgb="FF63BE7B"/>
      </colorScale>
    </cfRule>
  </conditionalFormatting>
  <conditionalFormatting sqref="N39:V47">
    <cfRule type="colorScale" priority="1">
      <colorScale>
        <cfvo type="min"/>
        <cfvo type="max"/>
        <color rgb="FFFCFCFF"/>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List contents</vt:lpstr>
      <vt:lpstr>defaults</vt:lpstr>
      <vt:lpstr>PD_est</vt:lpstr>
      <vt:lpstr>cohort</vt:lpstr>
      <vt:lpstr>duration 12-13 for 1-year</vt:lpstr>
      <vt:lpstr>duration 13-14 for 1-year</vt:lpstr>
      <vt:lpstr>duration 14-15 for 1-year</vt:lpstr>
      <vt:lpstr>duration 15-16 for 1-year</vt:lpstr>
      <vt:lpstr>duration 16-17 for 1-year</vt:lpstr>
      <vt:lpstr>duration 12-17 for 1-year</vt:lpstr>
      <vt:lpstr>duration for 5-year horizon</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KurbangaleevMZ</dc:creator>
  <cp:lastModifiedBy>Asus</cp:lastModifiedBy>
  <dcterms:created xsi:type="dcterms:W3CDTF">2019-12-20T07:02:33Z</dcterms:created>
  <dcterms:modified xsi:type="dcterms:W3CDTF">2020-03-25T23:36:04Z</dcterms:modified>
</cp:coreProperties>
</file>