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4 курс\ВШЭ\Модели оценки рисков\"/>
    </mc:Choice>
  </mc:AlternateContent>
  <xr:revisionPtr revIDLastSave="0" documentId="13_ncr:1_{20C2B55B-16FD-4952-AD54-DE43001E7C9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faults" sheetId="2" r:id="rId1"/>
    <sheet name="PD_est" sheetId="1" r:id="rId2"/>
    <sheet name="cohort" sheetId="3" r:id="rId3"/>
    <sheet name="duration" sheetId="4" r:id="rId4"/>
    <sheet name="portfolio" sheetId="5" r:id="rId5"/>
  </sheets>
  <definedNames>
    <definedName name="solver_adj" localSheetId="1" hidden="1">PD_est!$Q$73:$R$73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PD_est!$F$73:$F$80</definedName>
    <definedName name="solver_lhs2" localSheetId="1" hidden="1">PD_est!$F$73:$F$80</definedName>
    <definedName name="solver_lhs3" localSheetId="1" hidden="1">PD_est!$H$73:$H$80</definedName>
    <definedName name="solver_lhs4" localSheetId="1" hidden="1">PD_est!$H$73:$H$80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PD_est!$M$74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1</definedName>
    <definedName name="solver_rhs2" localSheetId="1" hidden="1">0.00001</definedName>
    <definedName name="solver_rhs3" localSheetId="1" hidden="1">1</definedName>
    <definedName name="solver_rhs4" localSheetId="1" hidden="1">100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" i="1" l="1"/>
  <c r="AD3" i="1"/>
  <c r="M12" i="1"/>
  <c r="AP84" i="1" l="1"/>
  <c r="AO84" i="1"/>
  <c r="AQ84" i="1" s="1"/>
  <c r="AP70" i="1"/>
  <c r="AO70" i="1"/>
  <c r="AQ70" i="1" s="1"/>
  <c r="AO56" i="1"/>
  <c r="AP56" i="1"/>
  <c r="AQ56" i="1"/>
  <c r="AP42" i="1"/>
  <c r="AO42" i="1"/>
  <c r="AQ42" i="1" s="1"/>
  <c r="AP28" i="1"/>
  <c r="AO28" i="1"/>
  <c r="AQ28" i="1" s="1"/>
  <c r="AQ14" i="1"/>
  <c r="AO14" i="1"/>
  <c r="AP14" i="1"/>
  <c r="BC80" i="1"/>
  <c r="BB80" i="1"/>
  <c r="BC79" i="1"/>
  <c r="BB79" i="1"/>
  <c r="BC78" i="1"/>
  <c r="BB78" i="1"/>
  <c r="BC77" i="1"/>
  <c r="BB77" i="1"/>
  <c r="BC76" i="1"/>
  <c r="BB76" i="1"/>
  <c r="BC75" i="1"/>
  <c r="BB75" i="1"/>
  <c r="BC74" i="1"/>
  <c r="BB74" i="1"/>
  <c r="BC73" i="1"/>
  <c r="BB73" i="1"/>
  <c r="BC72" i="1"/>
  <c r="BC66" i="1"/>
  <c r="BB66" i="1"/>
  <c r="BC65" i="1"/>
  <c r="BB65" i="1"/>
  <c r="BC64" i="1"/>
  <c r="BB64" i="1"/>
  <c r="BC63" i="1"/>
  <c r="BB63" i="1"/>
  <c r="BC62" i="1"/>
  <c r="BB62" i="1"/>
  <c r="BC61" i="1"/>
  <c r="BB61" i="1"/>
  <c r="BC60" i="1"/>
  <c r="BB60" i="1"/>
  <c r="BC59" i="1"/>
  <c r="BB59" i="1"/>
  <c r="BC58" i="1"/>
  <c r="BC52" i="1"/>
  <c r="BB52" i="1"/>
  <c r="BC51" i="1"/>
  <c r="BB51" i="1"/>
  <c r="BC50" i="1"/>
  <c r="BB50" i="1"/>
  <c r="BC49" i="1"/>
  <c r="BB49" i="1"/>
  <c r="BC48" i="1"/>
  <c r="BB48" i="1"/>
  <c r="BC47" i="1"/>
  <c r="BB47" i="1"/>
  <c r="BC46" i="1"/>
  <c r="BB46" i="1"/>
  <c r="BC45" i="1"/>
  <c r="BB45" i="1"/>
  <c r="BC44" i="1"/>
  <c r="BC38" i="1"/>
  <c r="BB38" i="1"/>
  <c r="BC37" i="1"/>
  <c r="BB37" i="1"/>
  <c r="BC36" i="1"/>
  <c r="BB36" i="1"/>
  <c r="BC35" i="1"/>
  <c r="BB35" i="1"/>
  <c r="BC34" i="1"/>
  <c r="BB34" i="1"/>
  <c r="BC33" i="1"/>
  <c r="BB33" i="1"/>
  <c r="BC32" i="1"/>
  <c r="BB32" i="1"/>
  <c r="BC31" i="1"/>
  <c r="BB31" i="1"/>
  <c r="BC30" i="1"/>
  <c r="AW80" i="1"/>
  <c r="AV80" i="1"/>
  <c r="AW79" i="1"/>
  <c r="AV79" i="1"/>
  <c r="AW78" i="1"/>
  <c r="AV78" i="1"/>
  <c r="AW77" i="1"/>
  <c r="AV77" i="1"/>
  <c r="AW76" i="1"/>
  <c r="AV76" i="1"/>
  <c r="AW75" i="1"/>
  <c r="AV75" i="1"/>
  <c r="AW74" i="1"/>
  <c r="AV74" i="1"/>
  <c r="AW73" i="1"/>
  <c r="AV73" i="1"/>
  <c r="AW72" i="1"/>
  <c r="AW66" i="1"/>
  <c r="AV66" i="1"/>
  <c r="AW65" i="1"/>
  <c r="AV65" i="1"/>
  <c r="AW64" i="1"/>
  <c r="AV64" i="1"/>
  <c r="AW63" i="1"/>
  <c r="AV63" i="1"/>
  <c r="AW62" i="1"/>
  <c r="AV62" i="1"/>
  <c r="AW61" i="1"/>
  <c r="AV61" i="1"/>
  <c r="AW60" i="1"/>
  <c r="AV60" i="1"/>
  <c r="AW59" i="1"/>
  <c r="AV59" i="1"/>
  <c r="AW58" i="1"/>
  <c r="AW52" i="1"/>
  <c r="AV52" i="1"/>
  <c r="AW51" i="1"/>
  <c r="AV51" i="1"/>
  <c r="AW50" i="1"/>
  <c r="AV50" i="1"/>
  <c r="AW49" i="1"/>
  <c r="AV49" i="1"/>
  <c r="AW48" i="1"/>
  <c r="AV48" i="1"/>
  <c r="AW47" i="1"/>
  <c r="AV47" i="1"/>
  <c r="AW46" i="1"/>
  <c r="AV46" i="1"/>
  <c r="AW45" i="1"/>
  <c r="AV45" i="1"/>
  <c r="AW44" i="1"/>
  <c r="AW38" i="1"/>
  <c r="AV38" i="1"/>
  <c r="AW37" i="1"/>
  <c r="AV37" i="1"/>
  <c r="AW36" i="1"/>
  <c r="AV36" i="1"/>
  <c r="AW35" i="1"/>
  <c r="AV35" i="1"/>
  <c r="AW34" i="1"/>
  <c r="AV34" i="1"/>
  <c r="AW33" i="1"/>
  <c r="AV33" i="1"/>
  <c r="AW32" i="1"/>
  <c r="AV32" i="1"/>
  <c r="AW31" i="1"/>
  <c r="AV31" i="1"/>
  <c r="AW30" i="1"/>
  <c r="AQ80" i="1"/>
  <c r="AP80" i="1"/>
  <c r="AQ79" i="1"/>
  <c r="AP79" i="1"/>
  <c r="AQ78" i="1"/>
  <c r="AP78" i="1"/>
  <c r="AQ77" i="1"/>
  <c r="AP77" i="1"/>
  <c r="AQ76" i="1"/>
  <c r="AP76" i="1"/>
  <c r="AQ75" i="1"/>
  <c r="AP75" i="1"/>
  <c r="AQ74" i="1"/>
  <c r="AP74" i="1"/>
  <c r="AQ73" i="1"/>
  <c r="AP73" i="1"/>
  <c r="AR66" i="1"/>
  <c r="AQ66" i="1"/>
  <c r="AP66" i="1"/>
  <c r="AS66" i="1" s="1"/>
  <c r="AR65" i="1"/>
  <c r="AQ65" i="1"/>
  <c r="AP65" i="1"/>
  <c r="AS65" i="1" s="1"/>
  <c r="AR64" i="1"/>
  <c r="AQ64" i="1"/>
  <c r="AP64" i="1"/>
  <c r="AS64" i="1" s="1"/>
  <c r="AR63" i="1"/>
  <c r="AQ63" i="1"/>
  <c r="AP63" i="1"/>
  <c r="AS63" i="1" s="1"/>
  <c r="AR62" i="1"/>
  <c r="AQ62" i="1"/>
  <c r="AP62" i="1"/>
  <c r="AS62" i="1" s="1"/>
  <c r="AR61" i="1"/>
  <c r="AQ61" i="1"/>
  <c r="AP61" i="1"/>
  <c r="AS61" i="1" s="1"/>
  <c r="AR60" i="1"/>
  <c r="AQ60" i="1"/>
  <c r="AP60" i="1"/>
  <c r="AS60" i="1" s="1"/>
  <c r="AR59" i="1"/>
  <c r="AQ59" i="1"/>
  <c r="AP59" i="1"/>
  <c r="AS59" i="1" s="1"/>
  <c r="AQ52" i="1"/>
  <c r="AP52" i="1"/>
  <c r="AQ51" i="1"/>
  <c r="AP51" i="1"/>
  <c r="AQ50" i="1"/>
  <c r="AP50" i="1"/>
  <c r="AQ49" i="1"/>
  <c r="AP49" i="1"/>
  <c r="AQ48" i="1"/>
  <c r="AP48" i="1"/>
  <c r="AQ47" i="1"/>
  <c r="AP47" i="1"/>
  <c r="AQ46" i="1"/>
  <c r="AP46" i="1"/>
  <c r="AQ45" i="1"/>
  <c r="AP45" i="1"/>
  <c r="AQ38" i="1"/>
  <c r="AP38" i="1"/>
  <c r="AQ37" i="1"/>
  <c r="AP37" i="1"/>
  <c r="AQ36" i="1"/>
  <c r="AP36" i="1"/>
  <c r="AQ35" i="1"/>
  <c r="AP35" i="1"/>
  <c r="AQ34" i="1"/>
  <c r="AP34" i="1"/>
  <c r="AQ33" i="1"/>
  <c r="AP33" i="1"/>
  <c r="AR33" i="1" s="1"/>
  <c r="AS33" i="1" s="1"/>
  <c r="AQ32" i="1"/>
  <c r="AP32" i="1"/>
  <c r="AR32" i="1" s="1"/>
  <c r="AS32" i="1" s="1"/>
  <c r="AQ31" i="1"/>
  <c r="AP31" i="1"/>
  <c r="AR31" i="1" s="1"/>
  <c r="AS31" i="1" s="1"/>
  <c r="BC24" i="1"/>
  <c r="BB24" i="1"/>
  <c r="BD24" i="1" s="1"/>
  <c r="BE24" i="1" s="1"/>
  <c r="BD23" i="1"/>
  <c r="BE23" i="1" s="1"/>
  <c r="BC23" i="1"/>
  <c r="BB23" i="1"/>
  <c r="BD22" i="1"/>
  <c r="BE22" i="1" s="1"/>
  <c r="BC22" i="1"/>
  <c r="BB22" i="1"/>
  <c r="BD21" i="1"/>
  <c r="BE21" i="1" s="1"/>
  <c r="BC21" i="1"/>
  <c r="BB21" i="1"/>
  <c r="BD20" i="1"/>
  <c r="BE20" i="1" s="1"/>
  <c r="BC20" i="1"/>
  <c r="BB20" i="1"/>
  <c r="BD19" i="1"/>
  <c r="BE19" i="1" s="1"/>
  <c r="BC19" i="1"/>
  <c r="BB19" i="1"/>
  <c r="BD18" i="1"/>
  <c r="BE18" i="1" s="1"/>
  <c r="BC18" i="1"/>
  <c r="BB18" i="1"/>
  <c r="BD17" i="1"/>
  <c r="BE17" i="1" s="1"/>
  <c r="BC17" i="1"/>
  <c r="BB17" i="1"/>
  <c r="BC16" i="1"/>
  <c r="AW24" i="1"/>
  <c r="AV24" i="1"/>
  <c r="AW23" i="1"/>
  <c r="AV23" i="1"/>
  <c r="AW22" i="1"/>
  <c r="AV22" i="1"/>
  <c r="AW21" i="1"/>
  <c r="AV21" i="1"/>
  <c r="AW20" i="1"/>
  <c r="AV20" i="1"/>
  <c r="AW19" i="1"/>
  <c r="AV19" i="1"/>
  <c r="AW18" i="1"/>
  <c r="AV18" i="1"/>
  <c r="AW17" i="1"/>
  <c r="AV17" i="1"/>
  <c r="AW16" i="1"/>
  <c r="AQ24" i="1"/>
  <c r="AP24" i="1"/>
  <c r="AQ23" i="1"/>
  <c r="AP23" i="1"/>
  <c r="AQ22" i="1"/>
  <c r="AP22" i="1"/>
  <c r="AQ21" i="1"/>
  <c r="AP21" i="1"/>
  <c r="AQ20" i="1"/>
  <c r="AP20" i="1"/>
  <c r="AQ19" i="1"/>
  <c r="AP19" i="1"/>
  <c r="AQ18" i="1"/>
  <c r="AP18" i="1"/>
  <c r="AQ17" i="1"/>
  <c r="AP17" i="1"/>
  <c r="BC4" i="1"/>
  <c r="BC5" i="1"/>
  <c r="BC6" i="1"/>
  <c r="BC7" i="1"/>
  <c r="BC8" i="1"/>
  <c r="BC9" i="1"/>
  <c r="BC10" i="1"/>
  <c r="BB10" i="1"/>
  <c r="BB4" i="1"/>
  <c r="BB5" i="1"/>
  <c r="BB6" i="1"/>
  <c r="BB7" i="1"/>
  <c r="BB8" i="1"/>
  <c r="BB9" i="1"/>
  <c r="BC3" i="1"/>
  <c r="BC2" i="1"/>
  <c r="BB3" i="1"/>
  <c r="AW2" i="1"/>
  <c r="AY3" i="1"/>
  <c r="AX3" i="1"/>
  <c r="AV4" i="1"/>
  <c r="AV5" i="1"/>
  <c r="AV6" i="1"/>
  <c r="AV7" i="1"/>
  <c r="AV8" i="1"/>
  <c r="AV9" i="1"/>
  <c r="AV10" i="1"/>
  <c r="AW4" i="1"/>
  <c r="AW5" i="1"/>
  <c r="AW6" i="1"/>
  <c r="AW7" i="1"/>
  <c r="AW8" i="1"/>
  <c r="AW9" i="1"/>
  <c r="AW10" i="1"/>
  <c r="AW3" i="1"/>
  <c r="AV3" i="1"/>
  <c r="AS4" i="1"/>
  <c r="AS5" i="1"/>
  <c r="AS6" i="1"/>
  <c r="AS7" i="1"/>
  <c r="AS8" i="1"/>
  <c r="AS9" i="1"/>
  <c r="AS10" i="1"/>
  <c r="AS3" i="1"/>
  <c r="AR4" i="1"/>
  <c r="AR5" i="1"/>
  <c r="AR6" i="1"/>
  <c r="AR7" i="1"/>
  <c r="AR8" i="1"/>
  <c r="AR9" i="1"/>
  <c r="AR10" i="1"/>
  <c r="AR3" i="1"/>
  <c r="AP4" i="1"/>
  <c r="AP5" i="1"/>
  <c r="AP6" i="1"/>
  <c r="AP7" i="1"/>
  <c r="AP8" i="1"/>
  <c r="AP9" i="1"/>
  <c r="AP10" i="1"/>
  <c r="AQ4" i="1"/>
  <c r="AQ5" i="1"/>
  <c r="AQ6" i="1"/>
  <c r="AQ7" i="1"/>
  <c r="AQ8" i="1"/>
  <c r="AQ9" i="1"/>
  <c r="AQ10" i="1"/>
  <c r="AQ3" i="1"/>
  <c r="AP3" i="1"/>
  <c r="M2" i="1" a="1"/>
  <c r="M2" i="1" s="1"/>
  <c r="BE78" i="1" l="1"/>
  <c r="BD73" i="1"/>
  <c r="BE73" i="1" s="1"/>
  <c r="BD74" i="1"/>
  <c r="BE74" i="1" s="1"/>
  <c r="BD75" i="1"/>
  <c r="BE75" i="1" s="1"/>
  <c r="BD76" i="1"/>
  <c r="BE76" i="1" s="1"/>
  <c r="BD77" i="1"/>
  <c r="BE77" i="1" s="1"/>
  <c r="BD78" i="1"/>
  <c r="BD79" i="1"/>
  <c r="BE79" i="1" s="1"/>
  <c r="BD80" i="1"/>
  <c r="BE80" i="1" s="1"/>
  <c r="BE63" i="1"/>
  <c r="BD59" i="1"/>
  <c r="BE59" i="1" s="1"/>
  <c r="BD60" i="1"/>
  <c r="BE60" i="1" s="1"/>
  <c r="BD61" i="1"/>
  <c r="BE61" i="1" s="1"/>
  <c r="BD62" i="1"/>
  <c r="BE62" i="1" s="1"/>
  <c r="BD63" i="1"/>
  <c r="BD64" i="1"/>
  <c r="BE64" i="1" s="1"/>
  <c r="BD65" i="1"/>
  <c r="BE65" i="1" s="1"/>
  <c r="BD66" i="1"/>
  <c r="BE66" i="1" s="1"/>
  <c r="BE51" i="1"/>
  <c r="BD45" i="1"/>
  <c r="BE45" i="1" s="1"/>
  <c r="BD46" i="1"/>
  <c r="BE46" i="1" s="1"/>
  <c r="BD47" i="1"/>
  <c r="BE47" i="1" s="1"/>
  <c r="BD48" i="1"/>
  <c r="BE48" i="1" s="1"/>
  <c r="BD49" i="1"/>
  <c r="BE49" i="1" s="1"/>
  <c r="BD50" i="1"/>
  <c r="BE50" i="1" s="1"/>
  <c r="BD51" i="1"/>
  <c r="BD52" i="1"/>
  <c r="BE52" i="1" s="1"/>
  <c r="BD31" i="1"/>
  <c r="BE31" i="1" s="1"/>
  <c r="BD32" i="1"/>
  <c r="BE32" i="1" s="1"/>
  <c r="BD33" i="1"/>
  <c r="BE33" i="1" s="1"/>
  <c r="BD34" i="1"/>
  <c r="BE34" i="1" s="1"/>
  <c r="BD35" i="1"/>
  <c r="BE35" i="1" s="1"/>
  <c r="BD36" i="1"/>
  <c r="BE36" i="1" s="1"/>
  <c r="BD37" i="1"/>
  <c r="BE37" i="1" s="1"/>
  <c r="BD38" i="1"/>
  <c r="BE38" i="1" s="1"/>
  <c r="AY78" i="1"/>
  <c r="AX73" i="1"/>
  <c r="AY73" i="1" s="1"/>
  <c r="AX74" i="1"/>
  <c r="AY74" i="1" s="1"/>
  <c r="AX75" i="1"/>
  <c r="AY75" i="1" s="1"/>
  <c r="AX76" i="1"/>
  <c r="AY76" i="1" s="1"/>
  <c r="AX77" i="1"/>
  <c r="AY77" i="1" s="1"/>
  <c r="AX78" i="1"/>
  <c r="AX79" i="1"/>
  <c r="AY79" i="1" s="1"/>
  <c r="AX80" i="1"/>
  <c r="AY80" i="1" s="1"/>
  <c r="AY59" i="1"/>
  <c r="AY60" i="1"/>
  <c r="AY64" i="1"/>
  <c r="AX59" i="1"/>
  <c r="AX60" i="1"/>
  <c r="AX61" i="1"/>
  <c r="AY61" i="1" s="1"/>
  <c r="AX62" i="1"/>
  <c r="AY62" i="1" s="1"/>
  <c r="AX63" i="1"/>
  <c r="AY63" i="1" s="1"/>
  <c r="AX64" i="1"/>
  <c r="AX65" i="1"/>
  <c r="AY65" i="1" s="1"/>
  <c r="AX66" i="1"/>
  <c r="AY66" i="1" s="1"/>
  <c r="AY50" i="1"/>
  <c r="AX45" i="1"/>
  <c r="AY45" i="1" s="1"/>
  <c r="AX46" i="1"/>
  <c r="AY46" i="1" s="1"/>
  <c r="AX47" i="1"/>
  <c r="AY47" i="1" s="1"/>
  <c r="AX48" i="1"/>
  <c r="AY48" i="1" s="1"/>
  <c r="AX49" i="1"/>
  <c r="AY49" i="1" s="1"/>
  <c r="AX50" i="1"/>
  <c r="AX51" i="1"/>
  <c r="AY51" i="1" s="1"/>
  <c r="AX52" i="1"/>
  <c r="AY52" i="1" s="1"/>
  <c r="AX31" i="1"/>
  <c r="AY31" i="1" s="1"/>
  <c r="AX32" i="1"/>
  <c r="AY32" i="1" s="1"/>
  <c r="AX33" i="1"/>
  <c r="AY33" i="1" s="1"/>
  <c r="AX34" i="1"/>
  <c r="AY34" i="1" s="1"/>
  <c r="AX35" i="1"/>
  <c r="AY35" i="1" s="1"/>
  <c r="AX36" i="1"/>
  <c r="AY36" i="1" s="1"/>
  <c r="AX37" i="1"/>
  <c r="AY37" i="1" s="1"/>
  <c r="AX38" i="1"/>
  <c r="AY38" i="1" s="1"/>
  <c r="AS73" i="1"/>
  <c r="AS75" i="1"/>
  <c r="AS78" i="1"/>
  <c r="AR73" i="1"/>
  <c r="AR74" i="1"/>
  <c r="AS74" i="1" s="1"/>
  <c r="AR75" i="1"/>
  <c r="AR76" i="1"/>
  <c r="AS76" i="1" s="1"/>
  <c r="AR77" i="1"/>
  <c r="AS77" i="1" s="1"/>
  <c r="AR78" i="1"/>
  <c r="AR79" i="1"/>
  <c r="AS79" i="1" s="1"/>
  <c r="AR80" i="1"/>
  <c r="AS80" i="1" s="1"/>
  <c r="AS45" i="1"/>
  <c r="AS49" i="1"/>
  <c r="AS50" i="1"/>
  <c r="AR45" i="1"/>
  <c r="AR46" i="1"/>
  <c r="AS46" i="1" s="1"/>
  <c r="AR47" i="1"/>
  <c r="AS47" i="1" s="1"/>
  <c r="AR48" i="1"/>
  <c r="AS48" i="1" s="1"/>
  <c r="AR49" i="1"/>
  <c r="AR50" i="1"/>
  <c r="AR51" i="1"/>
  <c r="AS51" i="1" s="1"/>
  <c r="AR52" i="1"/>
  <c r="AS52" i="1" s="1"/>
  <c r="AS37" i="1"/>
  <c r="AR34" i="1"/>
  <c r="AS34" i="1" s="1"/>
  <c r="AR35" i="1"/>
  <c r="AS35" i="1" s="1"/>
  <c r="AR36" i="1"/>
  <c r="AS36" i="1" s="1"/>
  <c r="AR37" i="1"/>
  <c r="AR38" i="1"/>
  <c r="AS38" i="1" s="1"/>
  <c r="AX17" i="1"/>
  <c r="AY17" i="1" s="1"/>
  <c r="AX18" i="1"/>
  <c r="AY18" i="1" s="1"/>
  <c r="AX19" i="1"/>
  <c r="AY19" i="1" s="1"/>
  <c r="AX20" i="1"/>
  <c r="AY20" i="1" s="1"/>
  <c r="AX21" i="1"/>
  <c r="AY21" i="1" s="1"/>
  <c r="AX22" i="1"/>
  <c r="AY22" i="1" s="1"/>
  <c r="AX23" i="1"/>
  <c r="AY23" i="1" s="1"/>
  <c r="AX24" i="1"/>
  <c r="AY24" i="1" s="1"/>
  <c r="AR17" i="1"/>
  <c r="AS17" i="1" s="1"/>
  <c r="AR18" i="1"/>
  <c r="AS18" i="1" s="1"/>
  <c r="AR19" i="1"/>
  <c r="AS19" i="1" s="1"/>
  <c r="AR20" i="1"/>
  <c r="AS20" i="1" s="1"/>
  <c r="AR21" i="1"/>
  <c r="AS21" i="1" s="1"/>
  <c r="AR22" i="1"/>
  <c r="AS22" i="1" s="1"/>
  <c r="AR23" i="1"/>
  <c r="AS23" i="1" s="1"/>
  <c r="AR24" i="1"/>
  <c r="AS24" i="1" s="1"/>
  <c r="BD3" i="1"/>
  <c r="BE3" i="1" s="1"/>
  <c r="BD4" i="1"/>
  <c r="BE4" i="1" s="1"/>
  <c r="BD5" i="1"/>
  <c r="BE5" i="1" s="1"/>
  <c r="BD6" i="1"/>
  <c r="BE6" i="1" s="1"/>
  <c r="BD7" i="1"/>
  <c r="BE7" i="1" s="1"/>
  <c r="BD8" i="1"/>
  <c r="BE8" i="1" s="1"/>
  <c r="BD9" i="1"/>
  <c r="BE9" i="1" s="1"/>
  <c r="BD10" i="1"/>
  <c r="BE10" i="1" s="1"/>
  <c r="AX4" i="1"/>
  <c r="AY4" i="1" s="1"/>
  <c r="AX5" i="1"/>
  <c r="AY5" i="1" s="1"/>
  <c r="AX6" i="1"/>
  <c r="AY6" i="1" s="1"/>
  <c r="AX7" i="1"/>
  <c r="AY7" i="1" s="1"/>
  <c r="AX8" i="1"/>
  <c r="AY8" i="1" s="1"/>
  <c r="AX9" i="1"/>
  <c r="AY9" i="1" s="1"/>
  <c r="AX10" i="1"/>
  <c r="AY10" i="1" s="1"/>
  <c r="AB74" i="1"/>
  <c r="AB75" i="1"/>
  <c r="AB76" i="1"/>
  <c r="AB77" i="1"/>
  <c r="AB78" i="1"/>
  <c r="AB79" i="1"/>
  <c r="AB80" i="1"/>
  <c r="AB73" i="1"/>
  <c r="AB60" i="1"/>
  <c r="AB61" i="1"/>
  <c r="AB62" i="1"/>
  <c r="AB63" i="1"/>
  <c r="AB64" i="1"/>
  <c r="AB65" i="1"/>
  <c r="AB66" i="1"/>
  <c r="AB59" i="1"/>
  <c r="AB46" i="1"/>
  <c r="AB47" i="1"/>
  <c r="AB48" i="1"/>
  <c r="AB49" i="1"/>
  <c r="AB50" i="1"/>
  <c r="AB51" i="1"/>
  <c r="AB52" i="1"/>
  <c r="AB45" i="1"/>
  <c r="AB32" i="1"/>
  <c r="AB33" i="1"/>
  <c r="AB34" i="1"/>
  <c r="AB35" i="1"/>
  <c r="AB36" i="1"/>
  <c r="AB37" i="1"/>
  <c r="AB38" i="1"/>
  <c r="AB31" i="1"/>
  <c r="AB24" i="1"/>
  <c r="AB18" i="1"/>
  <c r="AB19" i="1"/>
  <c r="AB20" i="1"/>
  <c r="AB21" i="1"/>
  <c r="AB22" i="1"/>
  <c r="AB23" i="1"/>
  <c r="AB17" i="1"/>
  <c r="AB3" i="1"/>
  <c r="AB10" i="1"/>
  <c r="AB4" i="1"/>
  <c r="AB5" i="1"/>
  <c r="AB6" i="1"/>
  <c r="AB7" i="1"/>
  <c r="AB8" i="1"/>
  <c r="AB9" i="1"/>
  <c r="AD8" i="1" l="1"/>
  <c r="AF8" i="1" s="1"/>
  <c r="AD19" i="1"/>
  <c r="AF19" i="1" s="1"/>
  <c r="AD38" i="1"/>
  <c r="AF38" i="1" s="1"/>
  <c r="AD52" i="1"/>
  <c r="AF52" i="1"/>
  <c r="AD66" i="1"/>
  <c r="AF66" i="1" s="1"/>
  <c r="AD80" i="1"/>
  <c r="AE80" i="1" s="1"/>
  <c r="AD10" i="1"/>
  <c r="AF10" i="1" s="1"/>
  <c r="AD18" i="1"/>
  <c r="AE18" i="1" s="1"/>
  <c r="AF18" i="1"/>
  <c r="AD33" i="1"/>
  <c r="AF33" i="1" s="1"/>
  <c r="AD51" i="1"/>
  <c r="AF51" i="1" s="1"/>
  <c r="AD65" i="1"/>
  <c r="AF65" i="1" s="1"/>
  <c r="AD75" i="1"/>
  <c r="AF75" i="1"/>
  <c r="AE8" i="1"/>
  <c r="AD6" i="1"/>
  <c r="AF6" i="1" s="1"/>
  <c r="AF3" i="1"/>
  <c r="AD21" i="1"/>
  <c r="AF21" i="1"/>
  <c r="AD24" i="1"/>
  <c r="AF24" i="1" s="1"/>
  <c r="AD36" i="1"/>
  <c r="AF36" i="1"/>
  <c r="AD32" i="1"/>
  <c r="AF32" i="1" s="1"/>
  <c r="AD50" i="1"/>
  <c r="AF50" i="1" s="1"/>
  <c r="AD46" i="1"/>
  <c r="AF46" i="1" s="1"/>
  <c r="AD64" i="1"/>
  <c r="AF64" i="1"/>
  <c r="AD60" i="1"/>
  <c r="AF60" i="1" s="1"/>
  <c r="AD78" i="1"/>
  <c r="AF78" i="1"/>
  <c r="AD74" i="1"/>
  <c r="AF74" i="1" s="1"/>
  <c r="AD4" i="1"/>
  <c r="AF4" i="1" s="1"/>
  <c r="AF23" i="1"/>
  <c r="AD23" i="1"/>
  <c r="AD34" i="1"/>
  <c r="AF34" i="1" s="1"/>
  <c r="AD48" i="1"/>
  <c r="AF48" i="1" s="1"/>
  <c r="AD62" i="1"/>
  <c r="AE62" i="1" s="1"/>
  <c r="AD76" i="1"/>
  <c r="AF76" i="1" s="1"/>
  <c r="AD7" i="1"/>
  <c r="AF7" i="1" s="1"/>
  <c r="AD22" i="1"/>
  <c r="AF22" i="1" s="1"/>
  <c r="AD37" i="1"/>
  <c r="AF37" i="1" s="1"/>
  <c r="AD47" i="1"/>
  <c r="AF47" i="1" s="1"/>
  <c r="AD61" i="1"/>
  <c r="AF61" i="1"/>
  <c r="AD79" i="1"/>
  <c r="AF79" i="1" s="1"/>
  <c r="AD9" i="1"/>
  <c r="AE9" i="1" s="1"/>
  <c r="AD5" i="1"/>
  <c r="AE5" i="1" s="1"/>
  <c r="AD17" i="1"/>
  <c r="AE17" i="1" s="1"/>
  <c r="AF17" i="1"/>
  <c r="AD20" i="1"/>
  <c r="AF20" i="1" s="1"/>
  <c r="AD31" i="1"/>
  <c r="AE31" i="1" s="1"/>
  <c r="AF31" i="1"/>
  <c r="AD35" i="1"/>
  <c r="AF35" i="1" s="1"/>
  <c r="AD45" i="1"/>
  <c r="AE45" i="1" s="1"/>
  <c r="AF45" i="1"/>
  <c r="AD49" i="1"/>
  <c r="AF49" i="1" s="1"/>
  <c r="AD59" i="1"/>
  <c r="AE59" i="1" s="1"/>
  <c r="AF59" i="1"/>
  <c r="AD63" i="1"/>
  <c r="AF63" i="1" s="1"/>
  <c r="AD73" i="1"/>
  <c r="AE73" i="1" s="1"/>
  <c r="AD77" i="1"/>
  <c r="AF77" i="1" s="1"/>
  <c r="AE66" i="1"/>
  <c r="AE10" i="1"/>
  <c r="AE6" i="1"/>
  <c r="AE74" i="1"/>
  <c r="AE75" i="1"/>
  <c r="AE76" i="1"/>
  <c r="AE78" i="1"/>
  <c r="AE79" i="1"/>
  <c r="AE60" i="1"/>
  <c r="AE61" i="1"/>
  <c r="AE63" i="1"/>
  <c r="AE64" i="1"/>
  <c r="AE65" i="1"/>
  <c r="AE47" i="1"/>
  <c r="AE51" i="1"/>
  <c r="AE49" i="1"/>
  <c r="AE46" i="1"/>
  <c r="AE48" i="1"/>
  <c r="AE52" i="1"/>
  <c r="AE33" i="1"/>
  <c r="AE34" i="1"/>
  <c r="AE35" i="1"/>
  <c r="AE36" i="1"/>
  <c r="AE38" i="1"/>
  <c r="AE20" i="1"/>
  <c r="AE21" i="1"/>
  <c r="AE22" i="1"/>
  <c r="AE23" i="1"/>
  <c r="AE24" i="1"/>
  <c r="H79" i="1"/>
  <c r="H63" i="1"/>
  <c r="H73" i="1"/>
  <c r="H80" i="1"/>
  <c r="AE7" i="1" l="1"/>
  <c r="AF73" i="1"/>
  <c r="AF5" i="1"/>
  <c r="AE19" i="1"/>
  <c r="AF80" i="1"/>
  <c r="AE32" i="1"/>
  <c r="AE50" i="1"/>
  <c r="AE77" i="1"/>
  <c r="AE4" i="1"/>
  <c r="AE37" i="1"/>
  <c r="AF9" i="1"/>
  <c r="AF62" i="1"/>
  <c r="M3" i="1" a="1"/>
  <c r="M3" i="1" s="1"/>
  <c r="I74" i="1"/>
  <c r="I75" i="1"/>
  <c r="I76" i="1"/>
  <c r="I77" i="1"/>
  <c r="I78" i="1"/>
  <c r="I79" i="1"/>
  <c r="I80" i="1"/>
  <c r="I73" i="1"/>
  <c r="I59" i="1"/>
  <c r="I60" i="1"/>
  <c r="I61" i="1"/>
  <c r="I62" i="1"/>
  <c r="I63" i="1"/>
  <c r="I64" i="1"/>
  <c r="I65" i="1"/>
  <c r="I66" i="1"/>
  <c r="I45" i="1"/>
  <c r="I46" i="1"/>
  <c r="I47" i="1"/>
  <c r="I48" i="1"/>
  <c r="I49" i="1"/>
  <c r="I50" i="1"/>
  <c r="I51" i="1"/>
  <c r="I52" i="1"/>
  <c r="I31" i="1"/>
  <c r="I32" i="1"/>
  <c r="I33" i="1"/>
  <c r="I34" i="1"/>
  <c r="I35" i="1"/>
  <c r="I36" i="1"/>
  <c r="I37" i="1"/>
  <c r="I38" i="1"/>
  <c r="I17" i="1"/>
  <c r="I18" i="1" l="1"/>
  <c r="I19" i="1"/>
  <c r="I20" i="1"/>
  <c r="I21" i="1"/>
  <c r="I22" i="1"/>
  <c r="I23" i="1"/>
  <c r="I24" i="1"/>
  <c r="I4" i="1"/>
  <c r="I3" i="1"/>
  <c r="I5" i="1"/>
  <c r="I6" i="1"/>
  <c r="I7" i="1"/>
  <c r="I8" i="1"/>
  <c r="I9" i="1"/>
  <c r="I10" i="1"/>
  <c r="H74" i="1" l="1"/>
  <c r="H66" i="1"/>
  <c r="H75" i="1"/>
  <c r="H76" i="1"/>
  <c r="H77" i="1"/>
  <c r="H78" i="1"/>
  <c r="H45" i="1"/>
  <c r="H59" i="1"/>
  <c r="H60" i="1"/>
  <c r="H61" i="1"/>
  <c r="H62" i="1"/>
  <c r="H64" i="1"/>
  <c r="H65" i="1"/>
  <c r="H46" i="1"/>
  <c r="H47" i="1"/>
  <c r="H48" i="1"/>
  <c r="H49" i="1"/>
  <c r="H50" i="1"/>
  <c r="H51" i="1"/>
  <c r="H52" i="1"/>
  <c r="H31" i="1"/>
  <c r="H38" i="1"/>
  <c r="H32" i="1"/>
  <c r="H33" i="1"/>
  <c r="H34" i="1"/>
  <c r="H35" i="1"/>
  <c r="H36" i="1"/>
  <c r="H37" i="1"/>
  <c r="H17" i="1"/>
  <c r="H18" i="1"/>
  <c r="H19" i="1"/>
  <c r="H20" i="1"/>
  <c r="H21" i="1"/>
  <c r="H22" i="1"/>
  <c r="H23" i="1"/>
  <c r="H24" i="1"/>
  <c r="H3" i="1"/>
  <c r="M18" i="1" l="1" a="1"/>
  <c r="M18" i="1" s="1"/>
  <c r="M60" i="1" a="1"/>
  <c r="M60" i="1" s="1"/>
  <c r="M74" i="1"/>
  <c r="H10" i="1"/>
  <c r="H4" i="1"/>
  <c r="H5" i="1"/>
  <c r="H6" i="1"/>
  <c r="H7" i="1"/>
  <c r="H8" i="1"/>
  <c r="H9" i="1"/>
  <c r="M75" i="1" a="1"/>
  <c r="M75" i="1" s="1"/>
  <c r="M19" i="1" a="1"/>
  <c r="M19" i="1" s="1"/>
  <c r="M73" i="1" a="1"/>
  <c r="M73" i="1" s="1"/>
  <c r="M61" i="1" a="1"/>
  <c r="M61" i="1" s="1"/>
  <c r="M59" i="1" a="1"/>
  <c r="M59" i="1" s="1"/>
  <c r="M47" i="1" a="1"/>
  <c r="M47" i="1" s="1"/>
  <c r="M46" i="1" a="1"/>
  <c r="M46" i="1" s="1"/>
  <c r="M45" i="1" a="1"/>
  <c r="M45" i="1" s="1"/>
  <c r="M33" i="1" a="1"/>
  <c r="M33" i="1" s="1"/>
  <c r="M32" i="1" a="1"/>
  <c r="M32" i="1" s="1"/>
  <c r="M31" i="1" a="1"/>
  <c r="M31" i="1" s="1"/>
  <c r="M17" i="1" a="1"/>
  <c r="M17" i="1" s="1"/>
  <c r="M5" i="1" a="1"/>
  <c r="M5" i="1" s="1"/>
  <c r="M72" i="1" a="1"/>
  <c r="M72" i="1" s="1"/>
  <c r="M58" i="1" a="1"/>
  <c r="M58" i="1" s="1"/>
  <c r="M44" i="1" a="1"/>
  <c r="M44" i="1" s="1"/>
  <c r="M30" i="1" a="1"/>
  <c r="M30" i="1" s="1"/>
  <c r="M16" i="1" a="1"/>
  <c r="M16" i="1" s="1"/>
  <c r="D80" i="1"/>
  <c r="D79" i="1"/>
  <c r="D78" i="1"/>
  <c r="D77" i="1"/>
  <c r="D76" i="1"/>
  <c r="D75" i="1"/>
  <c r="D74" i="1"/>
  <c r="D73" i="1"/>
  <c r="D66" i="1"/>
  <c r="D65" i="1"/>
  <c r="D64" i="1"/>
  <c r="D63" i="1"/>
  <c r="D62" i="1"/>
  <c r="D61" i="1"/>
  <c r="D60" i="1"/>
  <c r="D59" i="1"/>
  <c r="D52" i="1"/>
  <c r="D51" i="1"/>
  <c r="D50" i="1"/>
  <c r="D49" i="1"/>
  <c r="D48" i="1"/>
  <c r="D47" i="1"/>
  <c r="D46" i="1"/>
  <c r="D45" i="1"/>
  <c r="D38" i="1"/>
  <c r="D37" i="1"/>
  <c r="D36" i="1"/>
  <c r="D35" i="1"/>
  <c r="D34" i="1"/>
  <c r="D33" i="1"/>
  <c r="D32" i="1"/>
  <c r="D31" i="1"/>
  <c r="D24" i="1"/>
  <c r="D23" i="1"/>
  <c r="D22" i="1"/>
  <c r="D21" i="1"/>
  <c r="D20" i="1"/>
  <c r="D19" i="1"/>
  <c r="D18" i="1"/>
  <c r="D17" i="1"/>
  <c r="D3" i="1"/>
  <c r="D4" i="1"/>
  <c r="D5" i="1"/>
  <c r="D6" i="1"/>
  <c r="D7" i="1"/>
  <c r="D8" i="1"/>
  <c r="D9" i="1"/>
  <c r="D10" i="1"/>
  <c r="M4" i="1" l="1" a="1"/>
  <c r="M4" i="1" s="1"/>
  <c r="B11" i="1" l="1"/>
  <c r="C11" i="1"/>
  <c r="B25" i="1"/>
  <c r="C25" i="1"/>
  <c r="B39" i="1"/>
  <c r="C39" i="1"/>
  <c r="B53" i="1"/>
  <c r="C53" i="1"/>
  <c r="B67" i="1"/>
  <c r="C67" i="1"/>
  <c r="B81" i="1"/>
  <c r="C81" i="1"/>
  <c r="L80" i="2" l="1"/>
  <c r="O80" i="2" s="1"/>
  <c r="L79" i="2"/>
  <c r="L78" i="2"/>
  <c r="O78" i="2" s="1"/>
  <c r="L77" i="2"/>
  <c r="O77" i="2" s="1"/>
  <c r="L76" i="2"/>
  <c r="O75" i="2" s="1"/>
  <c r="L75" i="2"/>
  <c r="L74" i="2"/>
  <c r="O74" i="2" s="1"/>
  <c r="L73" i="2"/>
  <c r="O73" i="2" s="1"/>
  <c r="L66" i="2"/>
  <c r="O66" i="2" s="1"/>
  <c r="L65" i="2"/>
  <c r="L64" i="2"/>
  <c r="O64" i="2" s="1"/>
  <c r="L63" i="2"/>
  <c r="O63" i="2" s="1"/>
  <c r="L62" i="2"/>
  <c r="O62" i="2" s="1"/>
  <c r="L61" i="2"/>
  <c r="L60" i="2"/>
  <c r="O60" i="2" s="1"/>
  <c r="L59" i="2"/>
  <c r="O59" i="2" s="1"/>
  <c r="L52" i="2"/>
  <c r="O52" i="2" s="1"/>
  <c r="L51" i="2"/>
  <c r="L50" i="2"/>
  <c r="O50" i="2" s="1"/>
  <c r="L49" i="2"/>
  <c r="O49" i="2" s="1"/>
  <c r="L48" i="2"/>
  <c r="O48" i="2" s="1"/>
  <c r="L47" i="2"/>
  <c r="L46" i="2"/>
  <c r="O46" i="2" s="1"/>
  <c r="L45" i="2"/>
  <c r="O45" i="2" s="1"/>
  <c r="L38" i="2"/>
  <c r="O38" i="2" s="1"/>
  <c r="L37" i="2"/>
  <c r="O37" i="2" s="1"/>
  <c r="L36" i="2"/>
  <c r="O36" i="2" s="1"/>
  <c r="L35" i="2"/>
  <c r="O35" i="2" s="1"/>
  <c r="L34" i="2"/>
  <c r="O34" i="2" s="1"/>
  <c r="L33" i="2"/>
  <c r="O33" i="2" s="1"/>
  <c r="L32" i="2"/>
  <c r="O32" i="2" s="1"/>
  <c r="L31" i="2"/>
  <c r="O31" i="2" s="1"/>
  <c r="L24" i="2"/>
  <c r="O23" i="2" s="1"/>
  <c r="L23" i="2"/>
  <c r="L22" i="2"/>
  <c r="O22" i="2" s="1"/>
  <c r="L21" i="2"/>
  <c r="O21" i="2" s="1"/>
  <c r="L20" i="2"/>
  <c r="O19" i="2" s="1"/>
  <c r="L19" i="2"/>
  <c r="L18" i="2"/>
  <c r="O18" i="2" s="1"/>
  <c r="L17" i="2"/>
  <c r="O17" i="2" s="1"/>
  <c r="L10" i="2"/>
  <c r="O10" i="2" s="1"/>
  <c r="L9" i="2"/>
  <c r="L8" i="2"/>
  <c r="O8" i="2" s="1"/>
  <c r="L7" i="2"/>
  <c r="O5" i="2" s="1"/>
  <c r="L6" i="2"/>
  <c r="O6" i="2" s="1"/>
  <c r="L5" i="2"/>
  <c r="L4" i="2"/>
  <c r="O4" i="2" s="1"/>
  <c r="L3" i="2"/>
  <c r="O3" i="2" s="1"/>
  <c r="D80" i="2"/>
  <c r="G80" i="2" s="1"/>
  <c r="D79" i="2"/>
  <c r="D78" i="2"/>
  <c r="G78" i="2" s="1"/>
  <c r="D77" i="2"/>
  <c r="G75" i="2" s="1"/>
  <c r="D76" i="2"/>
  <c r="G76" i="2" s="1"/>
  <c r="D75" i="2"/>
  <c r="D74" i="2"/>
  <c r="G74" i="2" s="1"/>
  <c r="D73" i="2"/>
  <c r="G79" i="2" s="1"/>
  <c r="D66" i="2"/>
  <c r="G66" i="2" s="1"/>
  <c r="D65" i="2"/>
  <c r="D64" i="2"/>
  <c r="G64" i="2" s="1"/>
  <c r="D63" i="2"/>
  <c r="G61" i="2" s="1"/>
  <c r="D62" i="2"/>
  <c r="G62" i="2" s="1"/>
  <c r="D61" i="2"/>
  <c r="D60" i="2"/>
  <c r="G60" i="2" s="1"/>
  <c r="D59" i="2"/>
  <c r="G65" i="2" s="1"/>
  <c r="D52" i="2"/>
  <c r="G52" i="2" s="1"/>
  <c r="D51" i="2"/>
  <c r="D50" i="2"/>
  <c r="G50" i="2" s="1"/>
  <c r="D49" i="2"/>
  <c r="G49" i="2" s="1"/>
  <c r="D48" i="2"/>
  <c r="G48" i="2" s="1"/>
  <c r="D47" i="2"/>
  <c r="D46" i="2"/>
  <c r="G46" i="2" s="1"/>
  <c r="D45" i="2"/>
  <c r="G45" i="2" s="1"/>
  <c r="D38" i="2"/>
  <c r="G38" i="2" s="1"/>
  <c r="D37" i="2"/>
  <c r="D36" i="2"/>
  <c r="G36" i="2" s="1"/>
  <c r="D35" i="2"/>
  <c r="G33" i="2" s="1"/>
  <c r="D34" i="2"/>
  <c r="G34" i="2" s="1"/>
  <c r="D33" i="2"/>
  <c r="D32" i="2"/>
  <c r="G32" i="2" s="1"/>
  <c r="D31" i="2"/>
  <c r="G31" i="2" s="1"/>
  <c r="D24" i="2"/>
  <c r="D23" i="2"/>
  <c r="D22" i="2"/>
  <c r="D21" i="2"/>
  <c r="G21" i="2" s="1"/>
  <c r="D20" i="2"/>
  <c r="D19" i="2"/>
  <c r="D18" i="2"/>
  <c r="D17" i="2"/>
  <c r="G17" i="2" s="1"/>
  <c r="D4" i="2"/>
  <c r="G4" i="2" s="1"/>
  <c r="D5" i="2"/>
  <c r="D6" i="2"/>
  <c r="G6" i="2" s="1"/>
  <c r="D7" i="2"/>
  <c r="G7" i="2" s="1"/>
  <c r="D8" i="2"/>
  <c r="G8" i="2" s="1"/>
  <c r="D9" i="2"/>
  <c r="D10" i="2"/>
  <c r="G10" i="2" s="1"/>
  <c r="D3" i="2"/>
  <c r="G9" i="2" s="1"/>
  <c r="G5" i="2" l="1"/>
  <c r="G51" i="2"/>
  <c r="O9" i="2"/>
  <c r="O51" i="2"/>
  <c r="O61" i="2"/>
  <c r="O65" i="2"/>
  <c r="O79" i="2"/>
  <c r="G18" i="2"/>
  <c r="G22" i="2"/>
  <c r="O20" i="2"/>
  <c r="O24" i="2"/>
  <c r="O76" i="2"/>
  <c r="G37" i="2"/>
  <c r="G47" i="2"/>
  <c r="O47" i="2"/>
  <c r="G19" i="2"/>
  <c r="G23" i="2"/>
  <c r="G3" i="2"/>
  <c r="G35" i="2"/>
  <c r="O7" i="2"/>
  <c r="G59" i="2"/>
  <c r="G63" i="2"/>
  <c r="G73" i="2"/>
  <c r="G77" i="2"/>
  <c r="G20" i="2"/>
  <c r="G24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F74" i="2"/>
  <c r="F75" i="2"/>
  <c r="F76" i="2"/>
  <c r="F77" i="2"/>
  <c r="F78" i="2"/>
  <c r="F79" i="2"/>
  <c r="F80" i="2"/>
  <c r="F73" i="2"/>
  <c r="E74" i="2"/>
  <c r="E75" i="2"/>
  <c r="E76" i="2"/>
  <c r="E77" i="2"/>
  <c r="E78" i="2"/>
  <c r="E79" i="2"/>
  <c r="E80" i="2"/>
  <c r="E73" i="2"/>
  <c r="N61" i="2"/>
  <c r="M61" i="2"/>
  <c r="N66" i="2"/>
  <c r="M66" i="2"/>
  <c r="N65" i="2"/>
  <c r="M65" i="2"/>
  <c r="N64" i="2"/>
  <c r="M64" i="2"/>
  <c r="N63" i="2"/>
  <c r="M63" i="2"/>
  <c r="N62" i="2"/>
  <c r="M62" i="2"/>
  <c r="N60" i="2"/>
  <c r="M60" i="2"/>
  <c r="N59" i="2"/>
  <c r="M59" i="2"/>
  <c r="F60" i="2"/>
  <c r="F61" i="2"/>
  <c r="F62" i="2"/>
  <c r="F63" i="2"/>
  <c r="F64" i="2"/>
  <c r="F65" i="2"/>
  <c r="F66" i="2"/>
  <c r="F59" i="2"/>
  <c r="E60" i="2"/>
  <c r="E61" i="2"/>
  <c r="E62" i="2"/>
  <c r="E63" i="2"/>
  <c r="E64" i="2"/>
  <c r="E65" i="2"/>
  <c r="E66" i="2"/>
  <c r="E59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F46" i="2"/>
  <c r="F47" i="2"/>
  <c r="F48" i="2"/>
  <c r="F49" i="2"/>
  <c r="F50" i="2"/>
  <c r="F51" i="2"/>
  <c r="F52" i="2"/>
  <c r="F45" i="2"/>
  <c r="E46" i="2"/>
  <c r="E47" i="2"/>
  <c r="E48" i="2"/>
  <c r="E49" i="2"/>
  <c r="E50" i="2"/>
  <c r="E51" i="2"/>
  <c r="E52" i="2"/>
  <c r="E45" i="2"/>
  <c r="N33" i="2"/>
  <c r="N38" i="2"/>
  <c r="M38" i="2"/>
  <c r="N37" i="2"/>
  <c r="M37" i="2"/>
  <c r="N36" i="2"/>
  <c r="M36" i="2"/>
  <c r="N35" i="2"/>
  <c r="M35" i="2"/>
  <c r="N34" i="2"/>
  <c r="M34" i="2"/>
  <c r="M33" i="2"/>
  <c r="N32" i="2"/>
  <c r="M32" i="2"/>
  <c r="N31" i="2"/>
  <c r="M31" i="2"/>
  <c r="F32" i="2"/>
  <c r="F33" i="2"/>
  <c r="F34" i="2"/>
  <c r="F35" i="2"/>
  <c r="F36" i="2"/>
  <c r="F37" i="2"/>
  <c r="F38" i="2"/>
  <c r="F31" i="2"/>
  <c r="E32" i="2"/>
  <c r="E33" i="2"/>
  <c r="E34" i="2"/>
  <c r="E35" i="2"/>
  <c r="E36" i="2"/>
  <c r="E37" i="2"/>
  <c r="E38" i="2"/>
  <c r="E31" i="2"/>
  <c r="N24" i="2"/>
  <c r="N20" i="2"/>
  <c r="M24" i="2"/>
  <c r="N23" i="2"/>
  <c r="M23" i="2"/>
  <c r="N22" i="2"/>
  <c r="M22" i="2"/>
  <c r="N21" i="2"/>
  <c r="M21" i="2"/>
  <c r="M20" i="2"/>
  <c r="N19" i="2"/>
  <c r="M19" i="2"/>
  <c r="N18" i="2"/>
  <c r="M18" i="2"/>
  <c r="N17" i="2"/>
  <c r="M17" i="2"/>
  <c r="F18" i="2"/>
  <c r="F19" i="2"/>
  <c r="F20" i="2"/>
  <c r="F21" i="2"/>
  <c r="F22" i="2"/>
  <c r="F23" i="2"/>
  <c r="F24" i="2"/>
  <c r="F17" i="2"/>
  <c r="W24" i="2" s="1" a="1"/>
  <c r="W24" i="2" s="1"/>
  <c r="W25" i="2" s="1"/>
  <c r="E18" i="2"/>
  <c r="E19" i="2"/>
  <c r="E20" i="2"/>
  <c r="E21" i="2"/>
  <c r="E22" i="2"/>
  <c r="E23" i="2"/>
  <c r="E24" i="2"/>
  <c r="E17" i="2"/>
  <c r="N3" i="2"/>
  <c r="M3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F4" i="2"/>
  <c r="F5" i="2"/>
  <c r="F6" i="2"/>
  <c r="F7" i="2"/>
  <c r="F8" i="2"/>
  <c r="F9" i="2"/>
  <c r="F10" i="2"/>
  <c r="F3" i="2"/>
  <c r="E4" i="2"/>
  <c r="E5" i="2"/>
  <c r="E6" i="2"/>
  <c r="E7" i="2"/>
  <c r="E8" i="2"/>
  <c r="E9" i="2"/>
  <c r="E10" i="2"/>
  <c r="E3" i="2"/>
  <c r="K81" i="2"/>
  <c r="K82" i="2" s="1"/>
  <c r="R80" i="2" s="1"/>
  <c r="J81" i="2"/>
  <c r="C81" i="2"/>
  <c r="B81" i="2"/>
  <c r="K67" i="2"/>
  <c r="K68" i="2" s="1"/>
  <c r="J67" i="2"/>
  <c r="C67" i="2"/>
  <c r="C68" i="2" s="1"/>
  <c r="B67" i="2"/>
  <c r="K53" i="2"/>
  <c r="J53" i="2"/>
  <c r="C53" i="2"/>
  <c r="B53" i="2"/>
  <c r="K39" i="2"/>
  <c r="J39" i="2"/>
  <c r="C39" i="2"/>
  <c r="C40" i="2" s="1"/>
  <c r="B39" i="2"/>
  <c r="K25" i="2"/>
  <c r="K26" i="2" s="1"/>
  <c r="J25" i="2"/>
  <c r="C25" i="2"/>
  <c r="B25" i="2"/>
  <c r="K11" i="2"/>
  <c r="J11" i="2"/>
  <c r="C11" i="2"/>
  <c r="C12" i="2" s="1"/>
  <c r="B11" i="2"/>
  <c r="X52" i="2" l="1" a="1"/>
  <c r="X52" i="2" s="1"/>
  <c r="X53" i="2" s="1"/>
  <c r="X48" i="2" a="1"/>
  <c r="X48" i="2" s="1"/>
  <c r="X62" i="2" a="1"/>
  <c r="X62" i="2" s="1"/>
  <c r="X66" i="2" a="1"/>
  <c r="X66" i="2" s="1"/>
  <c r="X67" i="2" s="1"/>
  <c r="X76" i="2" a="1"/>
  <c r="X76" i="2" s="1"/>
  <c r="X77" i="2" s="1"/>
  <c r="X80" i="2" a="1"/>
  <c r="X80" i="2" s="1"/>
  <c r="X81" i="2" s="1"/>
  <c r="K12" i="2"/>
  <c r="R10" i="2" s="1"/>
  <c r="L11" i="2"/>
  <c r="L25" i="2"/>
  <c r="K40" i="2"/>
  <c r="L39" i="2"/>
  <c r="L53" i="2"/>
  <c r="L67" i="2"/>
  <c r="L81" i="2"/>
  <c r="R24" i="2"/>
  <c r="X10" i="2" a="1"/>
  <c r="X10" i="2" s="1"/>
  <c r="X11" i="2" s="1"/>
  <c r="X6" i="2" a="1"/>
  <c r="X6" i="2" s="1"/>
  <c r="X7" i="2" s="1"/>
  <c r="X20" i="2" a="1"/>
  <c r="X20" i="2" s="1"/>
  <c r="X21" i="2" s="1"/>
  <c r="X24" i="2" a="1"/>
  <c r="X24" i="2" s="1"/>
  <c r="X25" i="2" s="1"/>
  <c r="X34" i="2" a="1"/>
  <c r="X34" i="2" s="1"/>
  <c r="X38" i="2" a="1"/>
  <c r="X38" i="2" s="1"/>
  <c r="X39" i="2" s="1"/>
  <c r="D11" i="2"/>
  <c r="D81" i="2"/>
  <c r="W10" i="2" a="1"/>
  <c r="W10" i="2" s="1"/>
  <c r="W11" i="2" s="1"/>
  <c r="W6" i="2" a="1"/>
  <c r="W6" i="2" s="1"/>
  <c r="W20" i="2" a="1"/>
  <c r="W20" i="2" s="1"/>
  <c r="W38" i="2" a="1"/>
  <c r="W38" i="2" s="1"/>
  <c r="W39" i="2" s="1"/>
  <c r="W34" i="2" a="1"/>
  <c r="W34" i="2" s="1"/>
  <c r="W48" i="2" a="1"/>
  <c r="W48" i="2" s="1"/>
  <c r="W52" i="2" a="1"/>
  <c r="W52" i="2" s="1"/>
  <c r="W53" i="2" s="1"/>
  <c r="W62" i="2" a="1"/>
  <c r="W62" i="2" s="1"/>
  <c r="W63" i="2" s="1"/>
  <c r="W66" i="2" a="1"/>
  <c r="W66" i="2" s="1"/>
  <c r="W67" i="2" s="1"/>
  <c r="W80" i="2" a="1"/>
  <c r="W80" i="2" s="1"/>
  <c r="W81" i="2" s="1"/>
  <c r="W76" i="2" a="1"/>
  <c r="W76" i="2" s="1"/>
  <c r="R60" i="2"/>
  <c r="X63" i="2"/>
  <c r="R66" i="2"/>
  <c r="X35" i="2"/>
  <c r="R38" i="2"/>
  <c r="W35" i="2"/>
  <c r="R32" i="2"/>
  <c r="R4" i="2"/>
  <c r="W7" i="2"/>
  <c r="W21" i="2"/>
  <c r="D25" i="2"/>
  <c r="D39" i="2"/>
  <c r="K54" i="2"/>
  <c r="D53" i="2"/>
  <c r="D67" i="2"/>
  <c r="C54" i="2"/>
  <c r="C26" i="2"/>
  <c r="R18" i="2" s="1"/>
  <c r="C82" i="2"/>
  <c r="W77" i="2" l="1"/>
  <c r="R74" i="2"/>
  <c r="R46" i="2"/>
  <c r="W49" i="2"/>
  <c r="R52" i="2"/>
  <c r="X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<sst xmlns="http://schemas.openxmlformats.org/spreadsheetml/2006/main" count="979" uniqueCount="59">
  <si>
    <t>-</t>
  </si>
  <si>
    <t>: no M\&amp;A and debt maturity</t>
  </si>
  <si>
    <t>rating_st</t>
  </si>
  <si>
    <t>I1</t>
  </si>
  <si>
    <t>I2</t>
  </si>
  <si>
    <t>I3</t>
  </si>
  <si>
    <t>I4</t>
  </si>
  <si>
    <t>I5</t>
  </si>
  <si>
    <t>I6</t>
  </si>
  <si>
    <t>I7</t>
  </si>
  <si>
    <t>I8</t>
  </si>
  <si>
    <t>count</t>
  </si>
  <si>
    <t>df_flag</t>
  </si>
  <si>
    <t>: no all WD</t>
  </si>
  <si>
    <t>D</t>
  </si>
  <si>
    <t>Perfect rating</t>
  </si>
  <si>
    <t>Random rating</t>
  </si>
  <si>
    <t>DR_sample</t>
  </si>
  <si>
    <t>∑</t>
  </si>
  <si>
    <t>B1</t>
  </si>
  <si>
    <t>B2</t>
  </si>
  <si>
    <t>F(count)</t>
  </si>
  <si>
    <t>F(df_flag)</t>
  </si>
  <si>
    <t>C1</t>
  </si>
  <si>
    <t>F(current)</t>
  </si>
  <si>
    <t>current</t>
  </si>
  <si>
    <t>AUC CAP</t>
  </si>
  <si>
    <t>AR CAP</t>
  </si>
  <si>
    <t>AUC ROC</t>
  </si>
  <si>
    <t>AR ROC</t>
  </si>
  <si>
    <t>no M&amp;A</t>
  </si>
  <si>
    <t>no all WD</t>
  </si>
  <si>
    <t xml:space="preserve">discrete- time Markov chain model (cohort) and continuous time-homogeneous (intensity-based) Markov chain model (duration). </t>
  </si>
  <si>
    <t>rating</t>
  </si>
  <si>
    <t>number_of_loans</t>
  </si>
  <si>
    <t>DR</t>
  </si>
  <si>
    <t>MLE</t>
  </si>
  <si>
    <t>MLE_ineq</t>
  </si>
  <si>
    <t>Num_rat</t>
  </si>
  <si>
    <t>MLE_logit</t>
  </si>
  <si>
    <t xml:space="preserve">Monotonic function </t>
  </si>
  <si>
    <t>LLF</t>
  </si>
  <si>
    <t>LLF_ineq</t>
  </si>
  <si>
    <t>LLF_func</t>
  </si>
  <si>
    <t>LLF_logit</t>
  </si>
  <si>
    <t>a</t>
  </si>
  <si>
    <t>b</t>
  </si>
  <si>
    <t xml:space="preserve">Exponential </t>
  </si>
  <si>
    <t>Logit</t>
  </si>
  <si>
    <t>MLE_exp</t>
  </si>
  <si>
    <t>Critical value</t>
  </si>
  <si>
    <t>SE</t>
  </si>
  <si>
    <t>CI Upper</t>
  </si>
  <si>
    <t>CI Lower</t>
  </si>
  <si>
    <t>T-test</t>
  </si>
  <si>
    <t>LR-Test</t>
  </si>
  <si>
    <t>Test-value</t>
  </si>
  <si>
    <t>Critical valie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</si>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</sst>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%"/>
    <numFmt numFmtId="167" formatCode="0.000%"/>
    <numFmt numFmtId="168" formatCode="0.0000%"/>
    <numFmt numFmtId="169" formatCode="0.0000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14" fontId="0" fillId="0" borderId="0" xfId="0" applyNumberFormat="1"/>
    <xf numFmtId="0" fontId="0" fillId="0" borderId="1" xfId="0" applyBorder="1"/>
    <xf numFmtId="9" fontId="1" fillId="0" borderId="0" xfId="1" applyFont="1"/>
    <xf numFmtId="0" fontId="2" fillId="0" borderId="0" xfId="0" applyFont="1"/>
    <xf numFmtId="0" fontId="0" fillId="0" borderId="0" xfId="0" applyBorder="1"/>
    <xf numFmtId="9" fontId="0" fillId="0" borderId="0" xfId="1" applyFont="1"/>
    <xf numFmtId="9" fontId="0" fillId="0" borderId="1" xfId="1" applyFont="1" applyBorder="1"/>
    <xf numFmtId="9" fontId="0" fillId="0" borderId="1" xfId="0" applyNumberFormat="1" applyBorder="1"/>
    <xf numFmtId="9" fontId="4" fillId="0" borderId="1" xfId="2" applyNumberFormat="1" applyFont="1" applyBorder="1"/>
    <xf numFmtId="9" fontId="0" fillId="0" borderId="2" xfId="1" applyFont="1" applyBorder="1"/>
    <xf numFmtId="9" fontId="1" fillId="0" borderId="3" xfId="1" applyFont="1" applyBorder="1"/>
    <xf numFmtId="0" fontId="0" fillId="2" borderId="0" xfId="0" applyFill="1"/>
    <xf numFmtId="0" fontId="0" fillId="0" borderId="2" xfId="0" applyBorder="1"/>
    <xf numFmtId="9" fontId="1" fillId="0" borderId="2" xfId="1" applyFont="1" applyBorder="1"/>
    <xf numFmtId="9" fontId="0" fillId="2" borderId="0" xfId="1" applyFont="1" applyFill="1"/>
    <xf numFmtId="0" fontId="0" fillId="0" borderId="2" xfId="0" applyFill="1" applyBorder="1"/>
    <xf numFmtId="9" fontId="1" fillId="0" borderId="2" xfId="1" applyFont="1" applyFill="1" applyBorder="1"/>
    <xf numFmtId="9" fontId="0" fillId="0" borderId="2" xfId="1" applyFont="1" applyFill="1" applyBorder="1"/>
    <xf numFmtId="164" fontId="0" fillId="2" borderId="0" xfId="0" applyNumberFormat="1" applyFill="1"/>
    <xf numFmtId="0" fontId="0" fillId="2" borderId="2" xfId="0" applyFill="1" applyBorder="1"/>
    <xf numFmtId="0" fontId="0" fillId="2" borderId="4" xfId="0" applyFill="1" applyBorder="1"/>
    <xf numFmtId="165" fontId="0" fillId="2" borderId="0" xfId="0" applyNumberFormat="1" applyFill="1"/>
    <xf numFmtId="166" fontId="0" fillId="2" borderId="0" xfId="1" applyNumberFormat="1" applyFont="1" applyFill="1"/>
    <xf numFmtId="10" fontId="0" fillId="2" borderId="0" xfId="1" applyNumberFormat="1" applyFont="1" applyFill="1"/>
    <xf numFmtId="0" fontId="0" fillId="3" borderId="0" xfId="0" applyFill="1"/>
    <xf numFmtId="0" fontId="0" fillId="4" borderId="0" xfId="0" applyFill="1"/>
    <xf numFmtId="166" fontId="1" fillId="0" borderId="0" xfId="1" applyNumberFormat="1" applyFont="1"/>
    <xf numFmtId="0" fontId="0" fillId="0" borderId="0" xfId="0" applyFill="1"/>
    <xf numFmtId="9" fontId="0" fillId="0" borderId="0" xfId="0" applyNumberFormat="1" applyFill="1" applyBorder="1"/>
    <xf numFmtId="9" fontId="4" fillId="0" borderId="0" xfId="2" applyNumberFormat="1" applyFont="1" applyFill="1" applyBorder="1"/>
    <xf numFmtId="0" fontId="0" fillId="0" borderId="0" xfId="0" applyFill="1" applyBorder="1"/>
    <xf numFmtId="164" fontId="0" fillId="0" borderId="0" xfId="0" applyNumberFormat="1" applyFill="1"/>
    <xf numFmtId="166" fontId="0" fillId="0" borderId="0" xfId="1" applyNumberFormat="1" applyFont="1" applyFill="1"/>
    <xf numFmtId="165" fontId="0" fillId="0" borderId="0" xfId="0" applyNumberFormat="1" applyFill="1"/>
    <xf numFmtId="10" fontId="0" fillId="0" borderId="0" xfId="1" applyNumberFormat="1" applyFont="1" applyFill="1"/>
    <xf numFmtId="9" fontId="0" fillId="0" borderId="0" xfId="1" applyFont="1" applyFill="1"/>
    <xf numFmtId="9" fontId="0" fillId="0" borderId="0" xfId="1" applyNumberFormat="1" applyFont="1" applyFill="1"/>
    <xf numFmtId="0" fontId="5" fillId="0" borderId="0" xfId="0" applyFont="1"/>
    <xf numFmtId="0" fontId="0" fillId="0" borderId="0" xfId="0"/>
    <xf numFmtId="166" fontId="0" fillId="0" borderId="1" xfId="1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NumberFormat="1"/>
    <xf numFmtId="0" fontId="0" fillId="4" borderId="1" xfId="0" applyFill="1" applyBorder="1"/>
    <xf numFmtId="9" fontId="0" fillId="4" borderId="1" xfId="1" applyFont="1" applyFill="1" applyBorder="1"/>
    <xf numFmtId="9" fontId="0" fillId="0" borderId="1" xfId="1" applyFont="1" applyFill="1" applyBorder="1"/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0" fontId="0" fillId="0" borderId="1" xfId="1" applyNumberFormat="1" applyFont="1" applyFill="1" applyBorder="1"/>
    <xf numFmtId="167" fontId="0" fillId="0" borderId="1" xfId="1" applyNumberFormat="1" applyFont="1" applyFill="1" applyBorder="1"/>
    <xf numFmtId="168" fontId="0" fillId="0" borderId="1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168" fontId="0" fillId="0" borderId="0" xfId="0" applyNumberFormat="1"/>
    <xf numFmtId="169" fontId="0" fillId="0" borderId="0" xfId="1" applyNumberFormat="1" applyFont="1"/>
    <xf numFmtId="167" fontId="0" fillId="0" borderId="1" xfId="1" applyNumberFormat="1" applyFont="1" applyBorder="1"/>
    <xf numFmtId="168" fontId="0" fillId="0" borderId="1" xfId="1" applyNumberFormat="1" applyFont="1" applyBorder="1"/>
    <xf numFmtId="167" fontId="0" fillId="0" borderId="1" xfId="1" applyNumberFormat="1" applyFont="1" applyBorder="1" applyAlignment="1">
      <alignment horizontal="center" wrapText="1"/>
    </xf>
    <xf numFmtId="168" fontId="0" fillId="0" borderId="1" xfId="1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2012-2013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533956917763688"/>
          <c:y val="0.22082027948326208"/>
          <c:w val="0.67811443071274968"/>
          <c:h val="0.6410657285864901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defaults!$E$3:$E$11</c:f>
              <c:numCache>
                <c:formatCode>0%</c:formatCode>
                <c:ptCount val="9"/>
                <c:pt idx="0">
                  <c:v>1</c:v>
                </c:pt>
                <c:pt idx="1">
                  <c:v>0.91678224687933429</c:v>
                </c:pt>
                <c:pt idx="2">
                  <c:v>0.79195561719833563</c:v>
                </c:pt>
                <c:pt idx="3">
                  <c:v>0.61858529819694863</c:v>
                </c:pt>
                <c:pt idx="4">
                  <c:v>0.39112343966712898</c:v>
                </c:pt>
                <c:pt idx="5">
                  <c:v>0.27323162274618584</c:v>
                </c:pt>
                <c:pt idx="6">
                  <c:v>0.1650485436893204</c:v>
                </c:pt>
                <c:pt idx="7">
                  <c:v>6.9348127600554782E-2</c:v>
                </c:pt>
                <c:pt idx="8">
                  <c:v>0</c:v>
                </c:pt>
              </c:numCache>
            </c:numRef>
          </c:xVal>
          <c:yVal>
            <c:numRef>
              <c:f>defaults!$F$3:$F$11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2-4C98-9A64-60BA0904C914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32-4C98-9A64-60BA0904C914}"/>
            </c:ext>
          </c:extLst>
        </c:ser>
        <c:ser>
          <c:idx val="1"/>
          <c:order val="2"/>
          <c:tx>
            <c:v>perfect no M&amp;A</c:v>
          </c:tx>
          <c:spPr>
            <a:ln w="19050" cap="sq">
              <a:solidFill>
                <a:schemeClr val="accent2"/>
              </a:solidFill>
              <a:bevel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bevel/>
              </a:ln>
              <a:effectLst/>
            </c:spPr>
          </c:marker>
          <c:xVal>
            <c:numRef>
              <c:f>defaults!$R$3:$R$5</c:f>
              <c:numCache>
                <c:formatCode>0%</c:formatCode>
                <c:ptCount val="3"/>
                <c:pt idx="0">
                  <c:v>1</c:v>
                </c:pt>
                <c:pt idx="1">
                  <c:v>4.4382801664355064E-2</c:v>
                </c:pt>
                <c:pt idx="2">
                  <c:v>0</c:v>
                </c:pt>
              </c:numCache>
            </c:numRef>
          </c:xVal>
          <c:yVal>
            <c:numRef>
              <c:f>defaults!$S$3:$S$5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2-4C98-9A64-60BA0904C914}"/>
            </c:ext>
          </c:extLst>
        </c:ser>
        <c:ser>
          <c:idx val="3"/>
          <c:order val="3"/>
          <c:tx>
            <c:v>no all WD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defaults!$M$3:$M$11</c:f>
              <c:numCache>
                <c:formatCode>0%</c:formatCode>
                <c:ptCount val="9"/>
                <c:pt idx="0">
                  <c:v>1</c:v>
                </c:pt>
                <c:pt idx="1">
                  <c:v>0.91549295774647887</c:v>
                </c:pt>
                <c:pt idx="2">
                  <c:v>0.78873239436619713</c:v>
                </c:pt>
                <c:pt idx="3">
                  <c:v>0.61690140845070418</c:v>
                </c:pt>
                <c:pt idx="4">
                  <c:v>0.39014084507042252</c:v>
                </c:pt>
                <c:pt idx="5">
                  <c:v>0.27605633802816903</c:v>
                </c:pt>
                <c:pt idx="6">
                  <c:v>0.1676056338028169</c:v>
                </c:pt>
                <c:pt idx="7">
                  <c:v>7.0422535211267609E-2</c:v>
                </c:pt>
                <c:pt idx="8">
                  <c:v>0</c:v>
                </c:pt>
              </c:numCache>
            </c:numRef>
          </c:xVal>
          <c:yVal>
            <c:numRef>
              <c:f>defaults!$N$3:$N$11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32-4C98-9A64-60BA0904C914}"/>
            </c:ext>
          </c:extLst>
        </c:ser>
        <c:ser>
          <c:idx val="4"/>
          <c:order val="4"/>
          <c:tx>
            <c:v>perfect no all WD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defaults!$R$9:$R$11</c:f>
              <c:numCache>
                <c:formatCode>0%</c:formatCode>
                <c:ptCount val="3"/>
                <c:pt idx="0">
                  <c:v>1</c:v>
                </c:pt>
                <c:pt idx="1">
                  <c:v>4.507042253521127E-2</c:v>
                </c:pt>
                <c:pt idx="2">
                  <c:v>0</c:v>
                </c:pt>
              </c:numCache>
            </c:numRef>
          </c:xVal>
          <c:yVal>
            <c:numRef>
              <c:f>defaults!$S$9:$S$11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2-4C98-9A64-60BA0904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708816"/>
        <c:axId val="619511664"/>
      </c:scatterChart>
      <c:valAx>
        <c:axId val="86770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511664"/>
        <c:crosses val="autoZero"/>
        <c:crossBetween val="midCat"/>
      </c:valAx>
      <c:valAx>
        <c:axId val="6195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bevel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70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73868457720154"/>
          <c:y val="0.22528012192092042"/>
          <c:w val="0.18518777908744122"/>
          <c:h val="0.64425136389920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2012-2013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717201440640999"/>
          <c:y val="0.18478426738941711"/>
          <c:w val="0.71060953981219932"/>
          <c:h val="0.69964078236244143"/>
        </c:manualLayout>
      </c:layout>
      <c:scatterChart>
        <c:scatterStyle val="line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defaults!$G$3:$G$11</c:f>
              <c:numCache>
                <c:formatCode>0%</c:formatCode>
                <c:ptCount val="9"/>
                <c:pt idx="0">
                  <c:v>1</c:v>
                </c:pt>
                <c:pt idx="1">
                  <c:v>0.91291727140783741</c:v>
                </c:pt>
                <c:pt idx="2">
                  <c:v>0.78229317851959357</c:v>
                </c:pt>
                <c:pt idx="3">
                  <c:v>0.60377358490566035</c:v>
                </c:pt>
                <c:pt idx="4">
                  <c:v>0.37155297532656023</c:v>
                </c:pt>
                <c:pt idx="5">
                  <c:v>0.24963715529753266</c:v>
                </c:pt>
                <c:pt idx="6">
                  <c:v>0.14223512336719885</c:v>
                </c:pt>
                <c:pt idx="7">
                  <c:v>5.3701015965166909E-2</c:v>
                </c:pt>
                <c:pt idx="8">
                  <c:v>0</c:v>
                </c:pt>
              </c:numCache>
            </c:numRef>
          </c:xVal>
          <c:yVal>
            <c:numRef>
              <c:f>defaults!$F$3:$F$11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2-4732-B789-9C4DA02FD7DB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2-4732-B789-9C4DA02FD7DB}"/>
            </c:ext>
          </c:extLst>
        </c:ser>
        <c:ser>
          <c:idx val="2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defaults!$T$3:$T$5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defaults!$S$3:$S$5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2-4732-B789-9C4DA02F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631200"/>
        <c:axId val="869898880"/>
      </c:scatterChart>
      <c:valAx>
        <c:axId val="10886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898880"/>
        <c:crosses val="autoZero"/>
        <c:crossBetween val="midCat"/>
      </c:valAx>
      <c:valAx>
        <c:axId val="8698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63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33748438613086"/>
          <c:y val="0.33924079036510585"/>
          <c:w val="0.15436729681496136"/>
          <c:h val="0.38175141449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 2013-2014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332739988001661E-2"/>
          <c:y val="0.20452510653005115"/>
          <c:w val="0.739254389692934"/>
          <c:h val="0.6675528612230613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defaults!$E$17:$E$25</c:f>
              <c:numCache>
                <c:formatCode>0%</c:formatCode>
                <c:ptCount val="9"/>
                <c:pt idx="0">
                  <c:v>1</c:v>
                </c:pt>
                <c:pt idx="1">
                  <c:v>0.90935251798561156</c:v>
                </c:pt>
                <c:pt idx="2">
                  <c:v>0.76258992805755399</c:v>
                </c:pt>
                <c:pt idx="3">
                  <c:v>0.57697841726618704</c:v>
                </c:pt>
                <c:pt idx="4">
                  <c:v>0.37410071942446044</c:v>
                </c:pt>
                <c:pt idx="5">
                  <c:v>0.26474820143884892</c:v>
                </c:pt>
                <c:pt idx="6">
                  <c:v>0.16546762589928057</c:v>
                </c:pt>
                <c:pt idx="7">
                  <c:v>8.9208633093525183E-2</c:v>
                </c:pt>
                <c:pt idx="8">
                  <c:v>0</c:v>
                </c:pt>
              </c:numCache>
            </c:numRef>
          </c:xVal>
          <c:yVal>
            <c:numRef>
              <c:f>defaults!$F$17:$F$25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0.88461538461538458</c:v>
                </c:pt>
                <c:pt idx="5">
                  <c:v>0.80769230769230771</c:v>
                </c:pt>
                <c:pt idx="6">
                  <c:v>0.76923076923076927</c:v>
                </c:pt>
                <c:pt idx="7">
                  <c:v>0.46153846153846156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C4-4424-8E8B-7A6F1DED96AC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C4-4424-8E8B-7A6F1DED96AC}"/>
            </c:ext>
          </c:extLst>
        </c:ser>
        <c:ser>
          <c:idx val="1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defaults!$R$17:$R$19</c:f>
              <c:numCache>
                <c:formatCode>0%</c:formatCode>
                <c:ptCount val="3"/>
                <c:pt idx="0">
                  <c:v>1</c:v>
                </c:pt>
                <c:pt idx="1">
                  <c:v>3.7410071942446041E-2</c:v>
                </c:pt>
                <c:pt idx="2">
                  <c:v>0</c:v>
                </c:pt>
              </c:numCache>
            </c:numRef>
          </c:xVal>
          <c:yVal>
            <c:numRef>
              <c:f>defaults!$S$17:$S$19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C4-4424-8E8B-7A6F1DED9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635424"/>
        <c:axId val="1203140384"/>
      </c:scatterChart>
      <c:valAx>
        <c:axId val="11026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3140384"/>
        <c:crosses val="autoZero"/>
        <c:crossBetween val="midCat"/>
      </c:valAx>
      <c:valAx>
        <c:axId val="12031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6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87395963852484"/>
          <c:y val="0.2944949125224805"/>
          <c:w val="0.15079623964888456"/>
          <c:h val="0.48319182877383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007326124069655E-2"/>
          <c:y val="0.18650876768553454"/>
          <c:w val="0.73014110039991109"/>
          <c:h val="0.6968376781421780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defaults!$E$31:$E$39</c:f>
              <c:numCache>
                <c:formatCode>0%</c:formatCode>
                <c:ptCount val="9"/>
                <c:pt idx="0">
                  <c:v>1</c:v>
                </c:pt>
                <c:pt idx="1">
                  <c:v>0.89473684210526316</c:v>
                </c:pt>
                <c:pt idx="2">
                  <c:v>0.73830409356725146</c:v>
                </c:pt>
                <c:pt idx="3">
                  <c:v>0.54239766081871343</c:v>
                </c:pt>
                <c:pt idx="4">
                  <c:v>0.35672514619883039</c:v>
                </c:pt>
                <c:pt idx="5">
                  <c:v>0.24561403508771928</c:v>
                </c:pt>
                <c:pt idx="6">
                  <c:v>0.16666666666666666</c:v>
                </c:pt>
                <c:pt idx="7">
                  <c:v>9.9415204678362568E-2</c:v>
                </c:pt>
                <c:pt idx="8">
                  <c:v>0</c:v>
                </c:pt>
              </c:numCache>
            </c:numRef>
          </c:xVal>
          <c:yVal>
            <c:numRef>
              <c:f>defaults!$F$31:$F$39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0.97619047619047616</c:v>
                </c:pt>
                <c:pt idx="3">
                  <c:v>0.95238095238095233</c:v>
                </c:pt>
                <c:pt idx="4">
                  <c:v>0.9285714285714286</c:v>
                </c:pt>
                <c:pt idx="5">
                  <c:v>0.76190476190476186</c:v>
                </c:pt>
                <c:pt idx="6">
                  <c:v>0.7142857142857143</c:v>
                </c:pt>
                <c:pt idx="7">
                  <c:v>0.5714285714285714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7A-485B-9089-5C1A5EF808BC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7A-485B-9089-5C1A5EF808BC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defaults!$R$31:$R$33</c:f>
              <c:numCache>
                <c:formatCode>0%</c:formatCode>
                <c:ptCount val="3"/>
                <c:pt idx="0">
                  <c:v>1</c:v>
                </c:pt>
                <c:pt idx="1">
                  <c:v>6.1403508771929821E-2</c:v>
                </c:pt>
                <c:pt idx="2">
                  <c:v>0</c:v>
                </c:pt>
              </c:numCache>
            </c:numRef>
          </c:xVal>
          <c:yVal>
            <c:numRef>
              <c:f>defaults!$S$31:$S$33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7A-485B-9089-5C1A5EF8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45840"/>
        <c:axId val="751471440"/>
      </c:scatterChart>
      <c:valAx>
        <c:axId val="10928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71440"/>
        <c:crosses val="autoZero"/>
        <c:crossBetween val="midCat"/>
      </c:valAx>
      <c:valAx>
        <c:axId val="75147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84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7744163545223"/>
          <c:y val="0.3829974172279566"/>
          <c:w val="0.15524852476287665"/>
          <c:h val="0.410456841415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2015-2016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611181373418572E-2"/>
          <c:y val="0.18246094491422019"/>
          <c:w val="0.74112500280006577"/>
          <c:h val="0.70341724737663702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defaults!$E$45:$E$53</c:f>
              <c:numCache>
                <c:formatCode>0%</c:formatCode>
                <c:ptCount val="9"/>
                <c:pt idx="0">
                  <c:v>1</c:v>
                </c:pt>
                <c:pt idx="1">
                  <c:v>0.88198757763975155</c:v>
                </c:pt>
                <c:pt idx="2">
                  <c:v>0.69720496894409933</c:v>
                </c:pt>
                <c:pt idx="3">
                  <c:v>0.51242236024844723</c:v>
                </c:pt>
                <c:pt idx="4">
                  <c:v>0.31987577639751552</c:v>
                </c:pt>
                <c:pt idx="5">
                  <c:v>0.2236024844720497</c:v>
                </c:pt>
                <c:pt idx="6">
                  <c:v>0.14596273291925466</c:v>
                </c:pt>
                <c:pt idx="7">
                  <c:v>8.8509316770186336E-2</c:v>
                </c:pt>
                <c:pt idx="8">
                  <c:v>0</c:v>
                </c:pt>
              </c:numCache>
            </c:numRef>
          </c:xVal>
          <c:yVal>
            <c:numRef>
              <c:f>defaults!$F$45:$F$53</c:f>
              <c:numCache>
                <c:formatCode>0%</c:formatCode>
                <c:ptCount val="9"/>
                <c:pt idx="0">
                  <c:v>1</c:v>
                </c:pt>
                <c:pt idx="1">
                  <c:v>0.97826086956521741</c:v>
                </c:pt>
                <c:pt idx="2">
                  <c:v>0.95652173913043481</c:v>
                </c:pt>
                <c:pt idx="3">
                  <c:v>0.89130434782608692</c:v>
                </c:pt>
                <c:pt idx="4">
                  <c:v>0.76086956521739135</c:v>
                </c:pt>
                <c:pt idx="5">
                  <c:v>0.65217391304347827</c:v>
                </c:pt>
                <c:pt idx="6">
                  <c:v>0.60869565217391308</c:v>
                </c:pt>
                <c:pt idx="7">
                  <c:v>0.45652173913043476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5-4F06-91A7-45157F6FFAEF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95-4F06-91A7-45157F6FFAEF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defaults!$R$45:$R$47</c:f>
              <c:numCache>
                <c:formatCode>0%</c:formatCode>
                <c:ptCount val="3"/>
                <c:pt idx="0">
                  <c:v>1</c:v>
                </c:pt>
                <c:pt idx="1">
                  <c:v>7.1428571428571425E-2</c:v>
                </c:pt>
                <c:pt idx="2">
                  <c:v>0</c:v>
                </c:pt>
              </c:numCache>
            </c:numRef>
          </c:xVal>
          <c:yVal>
            <c:numRef>
              <c:f>defaults!$S$45:$S$47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95-4F06-91A7-45157F6F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261232"/>
        <c:axId val="869907616"/>
      </c:scatterChart>
      <c:valAx>
        <c:axId val="74326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907616"/>
        <c:crosses val="autoZero"/>
        <c:crossBetween val="midCat"/>
      </c:valAx>
      <c:valAx>
        <c:axId val="8699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326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44644589435701"/>
          <c:y val="0.32650361596058269"/>
          <c:w val="0.15117589638929771"/>
          <c:h val="0.44582334279771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2016-2017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007343965292252E-2"/>
          <c:y val="0.18733992052103585"/>
          <c:w val="0.74831775127694555"/>
          <c:h val="0.6954866734330903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defaults!$E$59:$E$67</c:f>
              <c:numCache>
                <c:formatCode>0%</c:formatCode>
                <c:ptCount val="9"/>
                <c:pt idx="0">
                  <c:v>1</c:v>
                </c:pt>
                <c:pt idx="1">
                  <c:v>0.86699507389162567</c:v>
                </c:pt>
                <c:pt idx="2">
                  <c:v>0.6732348111658456</c:v>
                </c:pt>
                <c:pt idx="3">
                  <c:v>0.4663382594417077</c:v>
                </c:pt>
                <c:pt idx="4">
                  <c:v>0.27750410509031198</c:v>
                </c:pt>
                <c:pt idx="5">
                  <c:v>0.19376026272577998</c:v>
                </c:pt>
                <c:pt idx="6">
                  <c:v>0.12151067323481117</c:v>
                </c:pt>
                <c:pt idx="7">
                  <c:v>8.2101806239737271E-2</c:v>
                </c:pt>
                <c:pt idx="8">
                  <c:v>0</c:v>
                </c:pt>
              </c:numCache>
            </c:numRef>
          </c:xVal>
          <c:yVal>
            <c:numRef>
              <c:f>defaults!$F$59:$F$67</c:f>
              <c:numCache>
                <c:formatCode>0%</c:formatCode>
                <c:ptCount val="9"/>
                <c:pt idx="0">
                  <c:v>1</c:v>
                </c:pt>
                <c:pt idx="1">
                  <c:v>0.96610169491525422</c:v>
                </c:pt>
                <c:pt idx="2">
                  <c:v>0.86440677966101698</c:v>
                </c:pt>
                <c:pt idx="3">
                  <c:v>0.77966101694915257</c:v>
                </c:pt>
                <c:pt idx="4">
                  <c:v>0.67796610169491522</c:v>
                </c:pt>
                <c:pt idx="5">
                  <c:v>0.59322033898305082</c:v>
                </c:pt>
                <c:pt idx="6">
                  <c:v>0.49152542372881358</c:v>
                </c:pt>
                <c:pt idx="7">
                  <c:v>0.40677966101694918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6-4CA7-AE43-E6667EDD0ABF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D6-4CA7-AE43-E6667EDD0ABF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defaults!$R$59:$R$61</c:f>
              <c:numCache>
                <c:formatCode>0%</c:formatCode>
                <c:ptCount val="3"/>
                <c:pt idx="0">
                  <c:v>1</c:v>
                </c:pt>
                <c:pt idx="1">
                  <c:v>9.688013136288999E-2</c:v>
                </c:pt>
                <c:pt idx="2">
                  <c:v>0</c:v>
                </c:pt>
              </c:numCache>
            </c:numRef>
          </c:xVal>
          <c:yVal>
            <c:numRef>
              <c:f>defaults!$S$59:$S$61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D6-4CA7-AE43-E6667EDD0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83856"/>
        <c:axId val="869905536"/>
      </c:scatterChart>
      <c:valAx>
        <c:axId val="3820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905536"/>
        <c:crosses val="autoZero"/>
        <c:crossBetween val="midCat"/>
      </c:valAx>
      <c:valAx>
        <c:axId val="8699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08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56276686969245"/>
          <c:y val="0.33922730729214723"/>
          <c:w val="0.15743723313030758"/>
          <c:h val="0.45332440335097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2012-2017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018324170572303E-2"/>
          <c:y val="0.17858495526874202"/>
          <c:w val="0.75539634558586966"/>
          <c:h val="0.70971750894075425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defaults!$E$73:$E$81</c:f>
              <c:numCache>
                <c:formatCode>0%</c:formatCode>
                <c:ptCount val="9"/>
                <c:pt idx="0">
                  <c:v>1</c:v>
                </c:pt>
                <c:pt idx="1">
                  <c:v>0.91875923190546527</c:v>
                </c:pt>
                <c:pt idx="2">
                  <c:v>0.7917282127031019</c:v>
                </c:pt>
                <c:pt idx="3">
                  <c:v>0.62333825701624812</c:v>
                </c:pt>
                <c:pt idx="4">
                  <c:v>0.39734121122599703</c:v>
                </c:pt>
                <c:pt idx="5">
                  <c:v>0.2776957163958641</c:v>
                </c:pt>
                <c:pt idx="6">
                  <c:v>0.17429837518463812</c:v>
                </c:pt>
                <c:pt idx="7">
                  <c:v>7.3855243722304287E-2</c:v>
                </c:pt>
                <c:pt idx="8">
                  <c:v>0</c:v>
                </c:pt>
              </c:numCache>
            </c:numRef>
          </c:xVal>
          <c:yVal>
            <c:numRef>
              <c:f>defaults!$F$73:$F$81</c:f>
              <c:numCache>
                <c:formatCode>0%</c:formatCode>
                <c:ptCount val="9"/>
                <c:pt idx="0">
                  <c:v>1</c:v>
                </c:pt>
                <c:pt idx="1">
                  <c:v>0.99502487562189057</c:v>
                </c:pt>
                <c:pt idx="2">
                  <c:v>0.96019900497512434</c:v>
                </c:pt>
                <c:pt idx="3">
                  <c:v>0.91542288557213936</c:v>
                </c:pt>
                <c:pt idx="4">
                  <c:v>0.76616915422885568</c:v>
                </c:pt>
                <c:pt idx="5">
                  <c:v>0.59203980099502485</c:v>
                </c:pt>
                <c:pt idx="6">
                  <c:v>0.4228855721393035</c:v>
                </c:pt>
                <c:pt idx="7">
                  <c:v>0.19900497512437812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3-45C9-A98F-4A2DA6634C9D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3-45C9-A98F-4A2DA6634C9D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defaults!$R$73:$R$75</c:f>
              <c:numCache>
                <c:formatCode>0%</c:formatCode>
                <c:ptCount val="3"/>
                <c:pt idx="0">
                  <c:v>1</c:v>
                </c:pt>
                <c:pt idx="1">
                  <c:v>0.29689807976366323</c:v>
                </c:pt>
                <c:pt idx="2">
                  <c:v>0</c:v>
                </c:pt>
              </c:numCache>
            </c:numRef>
          </c:xVal>
          <c:yVal>
            <c:numRef>
              <c:f>defaults!$S$73:$S$75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D3-45C9-A98F-4A2DA6634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86576"/>
        <c:axId val="1203150368"/>
      </c:scatterChart>
      <c:valAx>
        <c:axId val="12007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3150368"/>
        <c:crosses val="autoZero"/>
        <c:crossBetween val="midCat"/>
      </c:valAx>
      <c:valAx>
        <c:axId val="12031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8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1372453819096"/>
          <c:y val="0.33018936238858887"/>
          <c:w val="0.14671357957066827"/>
          <c:h val="0.4604273288138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2013-2014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777283917968867E-2"/>
          <c:y val="0.20208536268065219"/>
          <c:w val="0.74321284784919261"/>
          <c:h val="0.6712111144799172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defaults!$G$17:$G$25</c:f>
              <c:numCache>
                <c:formatCode>0%</c:formatCode>
                <c:ptCount val="9"/>
                <c:pt idx="0">
                  <c:v>1</c:v>
                </c:pt>
                <c:pt idx="1">
                  <c:v>0.905829596412556</c:v>
                </c:pt>
                <c:pt idx="2">
                  <c:v>0.75336322869955152</c:v>
                </c:pt>
                <c:pt idx="3">
                  <c:v>0.5605381165919282</c:v>
                </c:pt>
                <c:pt idx="4">
                  <c:v>0.35426008968609868</c:v>
                </c:pt>
                <c:pt idx="5">
                  <c:v>0.24364723467862481</c:v>
                </c:pt>
                <c:pt idx="6">
                  <c:v>0.14200298953662183</c:v>
                </c:pt>
                <c:pt idx="7">
                  <c:v>7.4738415545590436E-2</c:v>
                </c:pt>
                <c:pt idx="8">
                  <c:v>0</c:v>
                </c:pt>
              </c:numCache>
            </c:numRef>
          </c:xVal>
          <c:yVal>
            <c:numRef>
              <c:f>defaults!$F$17:$F$25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0.88461538461538458</c:v>
                </c:pt>
                <c:pt idx="5">
                  <c:v>0.80769230769230771</c:v>
                </c:pt>
                <c:pt idx="6">
                  <c:v>0.76923076923076927</c:v>
                </c:pt>
                <c:pt idx="7">
                  <c:v>0.46153846153846156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E4-48D4-9DAE-EDB9B1E066EF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E4-48D4-9DAE-EDB9B1E066EF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defaults!$T$17:$T$19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defaults!$S$17:$S$19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4-48D4-9DAE-EDB9B1E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40240"/>
        <c:axId val="751449808"/>
      </c:scatterChart>
      <c:valAx>
        <c:axId val="109284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49808"/>
        <c:crosses val="autoZero"/>
        <c:crossBetween val="midCat"/>
      </c:valAx>
      <c:valAx>
        <c:axId val="7514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84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7003000157892"/>
          <c:y val="0.34536255163412183"/>
          <c:w val="0.15402380838293328"/>
          <c:h val="0.45674216376268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  <a:r>
              <a:rPr lang="en-US" baseline="0"/>
              <a:t> 2014-2015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538115028436075E-2"/>
          <c:y val="0.19901952748373555"/>
          <c:w val="0.75006162696408563"/>
          <c:h val="0.67650195325538343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defaults!$G$31:$G$39</c:f>
              <c:numCache>
                <c:formatCode>0%</c:formatCode>
                <c:ptCount val="9"/>
                <c:pt idx="0">
                  <c:v>1</c:v>
                </c:pt>
                <c:pt idx="1">
                  <c:v>0.88785046728971961</c:v>
                </c:pt>
                <c:pt idx="2">
                  <c:v>0.72274143302180682</c:v>
                </c:pt>
                <c:pt idx="3">
                  <c:v>0.51557632398753894</c:v>
                </c:pt>
                <c:pt idx="4">
                  <c:v>0.31931464174454827</c:v>
                </c:pt>
                <c:pt idx="5">
                  <c:v>0.21183800623052959</c:v>
                </c:pt>
                <c:pt idx="6">
                  <c:v>0.13084112149532709</c:v>
                </c:pt>
                <c:pt idx="7">
                  <c:v>6.8535825545171333E-2</c:v>
                </c:pt>
                <c:pt idx="8">
                  <c:v>0</c:v>
                </c:pt>
              </c:numCache>
            </c:numRef>
          </c:xVal>
          <c:yVal>
            <c:numRef>
              <c:f>defaults!$F$31:$F$39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0.97619047619047616</c:v>
                </c:pt>
                <c:pt idx="3">
                  <c:v>0.95238095238095233</c:v>
                </c:pt>
                <c:pt idx="4">
                  <c:v>0.9285714285714286</c:v>
                </c:pt>
                <c:pt idx="5">
                  <c:v>0.76190476190476186</c:v>
                </c:pt>
                <c:pt idx="6">
                  <c:v>0.7142857142857143</c:v>
                </c:pt>
                <c:pt idx="7">
                  <c:v>0.5714285714285714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F4-4F75-925F-40E2FE007C64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F4-4F75-925F-40E2FE007C64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defaults!$T$31:$T$33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defaults!$S$31:$S$33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F4-4F75-925F-40E2FE007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263088"/>
        <c:axId val="1038271600"/>
      </c:scatterChart>
      <c:valAx>
        <c:axId val="103826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71600"/>
        <c:crosses val="autoZero"/>
        <c:crossBetween val="midCat"/>
      </c:valAx>
      <c:valAx>
        <c:axId val="10382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6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15913071012826"/>
          <c:y val="0.37447873051497826"/>
          <c:w val="0.14630414583804413"/>
          <c:h val="0.38567139509670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2015-2016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79458681914794E-2"/>
          <c:y val="0.18411099120451926"/>
          <c:w val="0.75195040337132757"/>
          <c:h val="0.7007351650769814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defaults!$G$45:$G$53</c:f>
              <c:numCache>
                <c:formatCode>0%</c:formatCode>
                <c:ptCount val="9"/>
                <c:pt idx="0">
                  <c:v>1</c:v>
                </c:pt>
                <c:pt idx="1">
                  <c:v>0.87458193979933108</c:v>
                </c:pt>
                <c:pt idx="2">
                  <c:v>0.67725752508361203</c:v>
                </c:pt>
                <c:pt idx="3">
                  <c:v>0.48327759197324416</c:v>
                </c:pt>
                <c:pt idx="4">
                  <c:v>0.28595317725752506</c:v>
                </c:pt>
                <c:pt idx="5">
                  <c:v>0.19063545150501673</c:v>
                </c:pt>
                <c:pt idx="6">
                  <c:v>0.11036789297658862</c:v>
                </c:pt>
                <c:pt idx="7">
                  <c:v>6.0200668896321072E-2</c:v>
                </c:pt>
                <c:pt idx="8">
                  <c:v>0</c:v>
                </c:pt>
              </c:numCache>
            </c:numRef>
          </c:xVal>
          <c:yVal>
            <c:numRef>
              <c:f>defaults!$F$45:$F$53</c:f>
              <c:numCache>
                <c:formatCode>0%</c:formatCode>
                <c:ptCount val="9"/>
                <c:pt idx="0">
                  <c:v>1</c:v>
                </c:pt>
                <c:pt idx="1">
                  <c:v>0.97826086956521741</c:v>
                </c:pt>
                <c:pt idx="2">
                  <c:v>0.95652173913043481</c:v>
                </c:pt>
                <c:pt idx="3">
                  <c:v>0.89130434782608692</c:v>
                </c:pt>
                <c:pt idx="4">
                  <c:v>0.76086956521739135</c:v>
                </c:pt>
                <c:pt idx="5">
                  <c:v>0.65217391304347827</c:v>
                </c:pt>
                <c:pt idx="6">
                  <c:v>0.60869565217391308</c:v>
                </c:pt>
                <c:pt idx="7">
                  <c:v>0.45652173913043476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BE-4D64-8C70-D32161C0A855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BE-4D64-8C70-D32161C0A855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defaults!$T$45:$T$47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defaults!$S$45:$S$47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E-4D64-8C70-D32161C0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821168"/>
        <c:axId val="751454384"/>
      </c:scatterChart>
      <c:valAx>
        <c:axId val="120282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54384"/>
        <c:crosses val="autoZero"/>
        <c:crossBetween val="midCat"/>
      </c:valAx>
      <c:valAx>
        <c:axId val="7514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82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49104363321481"/>
          <c:y val="0.36899001865565906"/>
          <c:w val="0.15450895636678522"/>
          <c:h val="0.39152807162709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Curve 2016-2017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79458681914794E-2"/>
          <c:y val="0.19558491783484425"/>
          <c:w val="0.75454719255396263"/>
          <c:h val="0.68208476981009236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defaults!$G$59:$G$67</c:f>
              <c:numCache>
                <c:formatCode>0%</c:formatCode>
                <c:ptCount val="9"/>
                <c:pt idx="0">
                  <c:v>1</c:v>
                </c:pt>
                <c:pt idx="1">
                  <c:v>0.85636363636363633</c:v>
                </c:pt>
                <c:pt idx="2">
                  <c:v>0.65272727272727271</c:v>
                </c:pt>
                <c:pt idx="3">
                  <c:v>0.43272727272727274</c:v>
                </c:pt>
                <c:pt idx="4">
                  <c:v>0.23454545454545456</c:v>
                </c:pt>
                <c:pt idx="5">
                  <c:v>0.15090909090909091</c:v>
                </c:pt>
                <c:pt idx="6">
                  <c:v>8.1818181818181818E-2</c:v>
                </c:pt>
                <c:pt idx="7">
                  <c:v>4.7272727272727272E-2</c:v>
                </c:pt>
                <c:pt idx="8">
                  <c:v>0</c:v>
                </c:pt>
              </c:numCache>
            </c:numRef>
          </c:xVal>
          <c:yVal>
            <c:numRef>
              <c:f>defaults!$F$59:$F$67</c:f>
              <c:numCache>
                <c:formatCode>0%</c:formatCode>
                <c:ptCount val="9"/>
                <c:pt idx="0">
                  <c:v>1</c:v>
                </c:pt>
                <c:pt idx="1">
                  <c:v>0.96610169491525422</c:v>
                </c:pt>
                <c:pt idx="2">
                  <c:v>0.86440677966101698</c:v>
                </c:pt>
                <c:pt idx="3">
                  <c:v>0.77966101694915257</c:v>
                </c:pt>
                <c:pt idx="4">
                  <c:v>0.67796610169491522</c:v>
                </c:pt>
                <c:pt idx="5">
                  <c:v>0.59322033898305082</c:v>
                </c:pt>
                <c:pt idx="6">
                  <c:v>0.49152542372881358</c:v>
                </c:pt>
                <c:pt idx="7">
                  <c:v>0.40677966101694918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3-4438-8C46-581C36F3D70D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03-4438-8C46-581C36F3D70D}"/>
            </c:ext>
          </c:extLst>
        </c:ser>
        <c:ser>
          <c:idx val="1"/>
          <c:order val="2"/>
          <c:tx>
            <c:v>perfect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defaults!$T$59:$T$61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defaults!$S$59:$S$61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3-4438-8C46-581C36F3D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08240"/>
        <c:axId val="1038274512"/>
      </c:scatterChart>
      <c:valAx>
        <c:axId val="10519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74512"/>
        <c:crosses val="autoZero"/>
        <c:crossBetween val="midCat"/>
      </c:valAx>
      <c:valAx>
        <c:axId val="10382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90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68462199848482"/>
          <c:y val="0.38719164451139587"/>
          <c:w val="0.14671858881888009"/>
          <c:h val="0.389562116625234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2012-2017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311933136826937E-2"/>
          <c:y val="0.18427744407435837"/>
          <c:w val="0.75576019145596107"/>
          <c:h val="0.70046460279121592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defaults!$G$73:$G$81</c:f>
              <c:numCache>
                <c:formatCode>0%</c:formatCode>
                <c:ptCount val="9"/>
                <c:pt idx="0">
                  <c:v>1</c:v>
                </c:pt>
                <c:pt idx="1">
                  <c:v>0.88655462184873945</c:v>
                </c:pt>
                <c:pt idx="2">
                  <c:v>0.72058823529411764</c:v>
                </c:pt>
                <c:pt idx="3">
                  <c:v>0.5</c:v>
                </c:pt>
                <c:pt idx="4">
                  <c:v>0.24159663865546219</c:v>
                </c:pt>
                <c:pt idx="5">
                  <c:v>0.14495798319327732</c:v>
                </c:pt>
                <c:pt idx="6">
                  <c:v>6.9327731092436978E-2</c:v>
                </c:pt>
                <c:pt idx="7">
                  <c:v>2.100840336134454E-2</c:v>
                </c:pt>
                <c:pt idx="8">
                  <c:v>0</c:v>
                </c:pt>
              </c:numCache>
            </c:numRef>
          </c:xVal>
          <c:yVal>
            <c:numRef>
              <c:f>defaults!$F$73:$F$81</c:f>
              <c:numCache>
                <c:formatCode>0%</c:formatCode>
                <c:ptCount val="9"/>
                <c:pt idx="0">
                  <c:v>1</c:v>
                </c:pt>
                <c:pt idx="1">
                  <c:v>0.99502487562189057</c:v>
                </c:pt>
                <c:pt idx="2">
                  <c:v>0.96019900497512434</c:v>
                </c:pt>
                <c:pt idx="3">
                  <c:v>0.91542288557213936</c:v>
                </c:pt>
                <c:pt idx="4">
                  <c:v>0.76616915422885568</c:v>
                </c:pt>
                <c:pt idx="5">
                  <c:v>0.59203980099502485</c:v>
                </c:pt>
                <c:pt idx="6">
                  <c:v>0.4228855721393035</c:v>
                </c:pt>
                <c:pt idx="7">
                  <c:v>0.19900497512437812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5F-46D1-B299-01E7DCDDD0F5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5F-46D1-B299-01E7DCDDD0F5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defaults!$T$73:$T$75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defaults!$S$79:$S$81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F-46D1-B299-01E7DCDD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088704"/>
        <c:axId val="751468528"/>
      </c:scatterChart>
      <c:valAx>
        <c:axId val="10910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68528"/>
        <c:crosses val="autoZero"/>
        <c:crossBetween val="midCat"/>
      </c:valAx>
      <c:valAx>
        <c:axId val="7514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108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22223935861096"/>
          <c:y val="0.3837765368548629"/>
          <c:w val="0.15016617498939944"/>
          <c:h val="0.40181882055988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PD_est!$E$2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PD_est!$E$3:$E$10</c:f>
              <c:numCache>
                <c:formatCode>0.00%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1.6E-2</c:v>
                </c:pt>
                <c:pt idx="3">
                  <c:v>2.4390243902439025E-2</c:v>
                </c:pt>
                <c:pt idx="4">
                  <c:v>1.1764705882352941E-2</c:v>
                </c:pt>
                <c:pt idx="5">
                  <c:v>5.128205128205128E-2</c:v>
                </c:pt>
                <c:pt idx="6">
                  <c:v>0.11594202898550725</c:v>
                </c:pt>
                <c:pt idx="7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7-4799-B7F4-3742C2806354}"/>
            </c:ext>
          </c:extLst>
        </c:ser>
        <c:ser>
          <c:idx val="1"/>
          <c:order val="1"/>
          <c:tx>
            <c:strRef>
              <c:f>PD_est!$H$2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PD_est!$H$3:$H$10</c:f>
              <c:numCache>
                <c:formatCode>0.0000%</c:formatCode>
                <c:ptCount val="8"/>
                <c:pt idx="0">
                  <c:v>2.0826481909375135E-3</c:v>
                </c:pt>
                <c:pt idx="1">
                  <c:v>4.1064931458146539E-3</c:v>
                </c:pt>
                <c:pt idx="2">
                  <c:v>8.0970401194028103E-3</c:v>
                </c:pt>
                <c:pt idx="3">
                  <c:v>1.5965461615841149E-2</c:v>
                </c:pt>
                <c:pt idx="4">
                  <c:v>3.1480140995731785E-2</c:v>
                </c:pt>
                <c:pt idx="5">
                  <c:v>6.2071445283352726E-2</c:v>
                </c:pt>
                <c:pt idx="6">
                  <c:v>0.1223903133117047</c:v>
                </c:pt>
                <c:pt idx="7">
                  <c:v>0.24132495584978178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7-4799-B7F4-3742C2806354}"/>
            </c:ext>
          </c:extLst>
        </c:ser>
        <c:ser>
          <c:idx val="2"/>
          <c:order val="2"/>
          <c:tx>
            <c:strRef>
              <c:f>PD_est!$I$2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PD_est!$I$3:$I$10</c:f>
              <c:numCache>
                <c:formatCode>0.0000%</c:formatCode>
                <c:ptCount val="8"/>
                <c:pt idx="0">
                  <c:v>1.7942965666673536E-3</c:v>
                </c:pt>
                <c:pt idx="1">
                  <c:v>3.7182358106855359E-3</c:v>
                </c:pt>
                <c:pt idx="2">
                  <c:v>7.6892329944422402E-3</c:v>
                </c:pt>
                <c:pt idx="3">
                  <c:v>1.5833770463281327E-2</c:v>
                </c:pt>
                <c:pt idx="4">
                  <c:v>3.2324095575697966E-2</c:v>
                </c:pt>
                <c:pt idx="5">
                  <c:v>6.4856747957274016E-2</c:v>
                </c:pt>
                <c:pt idx="6">
                  <c:v>0.12587288471984992</c:v>
                </c:pt>
                <c:pt idx="7">
                  <c:v>0.23016358461775258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7-4799-B7F4-3742C280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779215"/>
        <c:axId val="963004511"/>
      </c:barChart>
      <c:catAx>
        <c:axId val="95777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4511"/>
        <c:crosses val="autoZero"/>
        <c:auto val="1"/>
        <c:lblAlgn val="ctr"/>
        <c:lblOffset val="100"/>
        <c:noMultiLvlLbl val="0"/>
      </c:catAx>
      <c:valAx>
        <c:axId val="96300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77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PD_est!$E$16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PD_est!$E$17:$E$24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9.9999999999997294E-5</c:v>
                </c:pt>
                <c:pt idx="3">
                  <c:v>2.1276595744680851E-2</c:v>
                </c:pt>
                <c:pt idx="4">
                  <c:v>2.6315789473684209E-2</c:v>
                </c:pt>
                <c:pt idx="5">
                  <c:v>1.4492753623188406E-2</c:v>
                </c:pt>
                <c:pt idx="6">
                  <c:v>0.15094339622641509</c:v>
                </c:pt>
                <c:pt idx="7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5-405B-ADBB-2D12A6784EA2}"/>
            </c:ext>
          </c:extLst>
        </c:ser>
        <c:ser>
          <c:idx val="1"/>
          <c:order val="1"/>
          <c:tx>
            <c:strRef>
              <c:f>PD_est!$H$16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PD_est!$H$17:$H$24</c:f>
              <c:numCache>
                <c:formatCode>0%</c:formatCode>
                <c:ptCount val="8"/>
                <c:pt idx="0">
                  <c:v>1.1217086036269096E-3</c:v>
                </c:pt>
                <c:pt idx="1">
                  <c:v>2.371970834357329E-3</c:v>
                </c:pt>
                <c:pt idx="2">
                  <c:v>5.015781835719206E-3</c:v>
                </c:pt>
                <c:pt idx="3">
                  <c:v>1.0606398299305882E-2</c:v>
                </c:pt>
                <c:pt idx="4">
                  <c:v>2.2428344885815396E-2</c:v>
                </c:pt>
                <c:pt idx="5">
                  <c:v>4.7427094487862295E-2</c:v>
                </c:pt>
                <c:pt idx="6">
                  <c:v>0.10028958012783121</c:v>
                </c:pt>
                <c:pt idx="7">
                  <c:v>0.2120728665929717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5-405B-ADBB-2D12A6784EA2}"/>
            </c:ext>
          </c:extLst>
        </c:ser>
        <c:ser>
          <c:idx val="2"/>
          <c:order val="2"/>
          <c:tx>
            <c:strRef>
              <c:f>PD_est!$I$16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PD_est!$I$17:$I$24</c:f>
              <c:numCache>
                <c:formatCode>0%</c:formatCode>
                <c:ptCount val="8"/>
                <c:pt idx="0">
                  <c:v>9.0938628119578322E-4</c:v>
                </c:pt>
                <c:pt idx="1">
                  <c:v>2.0423633593746105E-3</c:v>
                </c:pt>
                <c:pt idx="2">
                  <c:v>4.5804112515601637E-3</c:v>
                </c:pt>
                <c:pt idx="3">
                  <c:v>1.0240131081231379E-2</c:v>
                </c:pt>
                <c:pt idx="4">
                  <c:v>2.2733488143990482E-2</c:v>
                </c:pt>
                <c:pt idx="5">
                  <c:v>4.9703783167858444E-2</c:v>
                </c:pt>
                <c:pt idx="6">
                  <c:v>0.10522559357087682</c:v>
                </c:pt>
                <c:pt idx="7">
                  <c:v>0.20912009104796309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05-405B-ADBB-2D12A6784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146943"/>
        <c:axId val="963009503"/>
      </c:barChart>
      <c:catAx>
        <c:axId val="12131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9503"/>
        <c:crosses val="autoZero"/>
        <c:auto val="1"/>
        <c:lblAlgn val="ctr"/>
        <c:lblOffset val="100"/>
        <c:noMultiLvlLbl val="0"/>
      </c:catAx>
      <c:valAx>
        <c:axId val="96300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1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PD_est!$E$30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PD_est!$E$31:$E$38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9.3457943925233638E-3</c:v>
                </c:pt>
                <c:pt idx="2">
                  <c:v>7.462686567164179E-3</c:v>
                </c:pt>
                <c:pt idx="3">
                  <c:v>7.874015748031496E-3</c:v>
                </c:pt>
                <c:pt idx="4">
                  <c:v>9.2105263157894732E-2</c:v>
                </c:pt>
                <c:pt idx="5">
                  <c:v>3.7037037037037035E-2</c:v>
                </c:pt>
                <c:pt idx="6">
                  <c:v>0.13043478260869565</c:v>
                </c:pt>
                <c:pt idx="7">
                  <c:v>0.35294117647058826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4-4A5C-970D-D1D5A6056E2B}"/>
            </c:ext>
          </c:extLst>
        </c:ser>
        <c:ser>
          <c:idx val="1"/>
          <c:order val="1"/>
          <c:tx>
            <c:strRef>
              <c:f>PD_est!$H$30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PD_est!$H$31:$H$38</c:f>
              <c:numCache>
                <c:formatCode>0%</c:formatCode>
                <c:ptCount val="8"/>
                <c:pt idx="0">
                  <c:v>2.2795317272248155E-3</c:v>
                </c:pt>
                <c:pt idx="1">
                  <c:v>4.6522164209928741E-3</c:v>
                </c:pt>
                <c:pt idx="2">
                  <c:v>9.4945454670660994E-3</c:v>
                </c:pt>
                <c:pt idx="3">
                  <c:v>1.9377085128586172E-2</c:v>
                </c:pt>
                <c:pt idx="4">
                  <c:v>3.9546014012243121E-2</c:v>
                </c:pt>
                <c:pt idx="5">
                  <c:v>8.0708074195813689E-2</c:v>
                </c:pt>
                <c:pt idx="6">
                  <c:v>0.16471428039195921</c:v>
                </c:pt>
                <c:pt idx="7">
                  <c:v>0.33615960280772289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4-4A5C-970D-D1D5A6056E2B}"/>
            </c:ext>
          </c:extLst>
        </c:ser>
        <c:ser>
          <c:idx val="2"/>
          <c:order val="2"/>
          <c:tx>
            <c:strRef>
              <c:f>PD_est!$I$30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PD_est!$I$31:$I$38</c:f>
              <c:numCache>
                <c:formatCode>0%</c:formatCode>
                <c:ptCount val="8"/>
                <c:pt idx="0">
                  <c:v>1.7773468670599195E-3</c:v>
                </c:pt>
                <c:pt idx="1">
                  <c:v>3.9383186706392556E-3</c:v>
                </c:pt>
                <c:pt idx="2">
                  <c:v>8.703780316430201E-3</c:v>
                </c:pt>
                <c:pt idx="3">
                  <c:v>1.9124850645323179E-2</c:v>
                </c:pt>
                <c:pt idx="4">
                  <c:v>4.1500750195684021E-2</c:v>
                </c:pt>
                <c:pt idx="5">
                  <c:v>8.7715126420627162E-2</c:v>
                </c:pt>
                <c:pt idx="6">
                  <c:v>0.17594604779220183</c:v>
                </c:pt>
                <c:pt idx="7">
                  <c:v>0.32163693384918535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4-4A5C-970D-D1D5A6056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759135"/>
        <c:axId val="963016159"/>
      </c:barChart>
      <c:catAx>
        <c:axId val="120575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16159"/>
        <c:crosses val="autoZero"/>
        <c:auto val="1"/>
        <c:lblAlgn val="ctr"/>
        <c:lblOffset val="100"/>
        <c:noMultiLvlLbl val="0"/>
      </c:catAx>
      <c:valAx>
        <c:axId val="96301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75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PD_est!$E$44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PD_est!$E$45:$E$52</c:f>
              <c:numCache>
                <c:formatCode>0%</c:formatCode>
                <c:ptCount val="8"/>
                <c:pt idx="0">
                  <c:v>1.3157894736842105E-2</c:v>
                </c:pt>
                <c:pt idx="1">
                  <c:v>8.4033613445378148E-3</c:v>
                </c:pt>
                <c:pt idx="2">
                  <c:v>2.5210084033613446E-2</c:v>
                </c:pt>
                <c:pt idx="3">
                  <c:v>4.8387096774193547E-2</c:v>
                </c:pt>
                <c:pt idx="4">
                  <c:v>8.0645161290322578E-2</c:v>
                </c:pt>
                <c:pt idx="5">
                  <c:v>0.04</c:v>
                </c:pt>
                <c:pt idx="6">
                  <c:v>0.1891891891891892</c:v>
                </c:pt>
                <c:pt idx="7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3-4BFB-8049-871031163B3C}"/>
            </c:ext>
          </c:extLst>
        </c:ser>
        <c:ser>
          <c:idx val="1"/>
          <c:order val="1"/>
          <c:tx>
            <c:strRef>
              <c:f>PD_est!$H$44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PD_est!$H$45:$H$52</c:f>
              <c:numCache>
                <c:formatCode>0%</c:formatCode>
                <c:ptCount val="8"/>
                <c:pt idx="0">
                  <c:v>7.5970008268795705E-3</c:v>
                </c:pt>
                <c:pt idx="1">
                  <c:v>1.3084439957129297E-2</c:v>
                </c:pt>
                <c:pt idx="2">
                  <c:v>2.2535546973481417E-2</c:v>
                </c:pt>
                <c:pt idx="3">
                  <c:v>3.8813344633621516E-2</c:v>
                </c:pt>
                <c:pt idx="4">
                  <c:v>6.6848864304070971E-2</c:v>
                </c:pt>
                <c:pt idx="5">
                  <c:v>0.11513490272294348</c:v>
                </c:pt>
                <c:pt idx="6">
                  <c:v>0.19829874393564514</c:v>
                </c:pt>
                <c:pt idx="7">
                  <c:v>0.34153320076257465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3-4BFB-8049-871031163B3C}"/>
            </c:ext>
          </c:extLst>
        </c:ser>
        <c:ser>
          <c:idx val="2"/>
          <c:order val="2"/>
          <c:tx>
            <c:strRef>
              <c:f>PD_est!$I$44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PD_est!$I$45:$I$52</c:f>
              <c:numCache>
                <c:formatCode>0%</c:formatCode>
                <c:ptCount val="8"/>
                <c:pt idx="0">
                  <c:v>6.5893557192820609E-3</c:v>
                </c:pt>
                <c:pt idx="1">
                  <c:v>1.2065231399588946E-2</c:v>
                </c:pt>
                <c:pt idx="2">
                  <c:v>2.1990925731609118E-2</c:v>
                </c:pt>
                <c:pt idx="3">
                  <c:v>3.9753608208018189E-2</c:v>
                </c:pt>
                <c:pt idx="4">
                  <c:v>7.0824703632975258E-2</c:v>
                </c:pt>
                <c:pt idx="5">
                  <c:v>0.12306828032562682</c:v>
                </c:pt>
                <c:pt idx="6">
                  <c:v>0.20533300775372365</c:v>
                </c:pt>
                <c:pt idx="7">
                  <c:v>0.32237243543753064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3-4BFB-8049-871031163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920143"/>
        <c:axId val="963012831"/>
      </c:barChart>
      <c:catAx>
        <c:axId val="13679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12831"/>
        <c:crosses val="autoZero"/>
        <c:auto val="1"/>
        <c:lblAlgn val="ctr"/>
        <c:lblOffset val="100"/>
        <c:noMultiLvlLbl val="0"/>
      </c:catAx>
      <c:valAx>
        <c:axId val="9630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92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PD_est!$E$58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PD_est!$E$59:$E$66</c:f>
              <c:numCache>
                <c:formatCode>0%</c:formatCode>
                <c:ptCount val="8"/>
                <c:pt idx="0">
                  <c:v>2.4691358024691357E-2</c:v>
                </c:pt>
                <c:pt idx="1">
                  <c:v>5.0847457627118647E-2</c:v>
                </c:pt>
                <c:pt idx="2">
                  <c:v>3.968253968253968E-2</c:v>
                </c:pt>
                <c:pt idx="3">
                  <c:v>5.2173913043478258E-2</c:v>
                </c:pt>
                <c:pt idx="4">
                  <c:v>9.8039215686274508E-2</c:v>
                </c:pt>
                <c:pt idx="5">
                  <c:v>0.13636363636363635</c:v>
                </c:pt>
                <c:pt idx="6">
                  <c:v>0.20833333333333334</c:v>
                </c:pt>
                <c:pt idx="7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3-4651-90AA-E0D3F6FDABCC}"/>
            </c:ext>
          </c:extLst>
        </c:ser>
        <c:ser>
          <c:idx val="1"/>
          <c:order val="1"/>
          <c:tx>
            <c:strRef>
              <c:f>PD_est!$H$58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PD_est!$H$59:$H$66</c:f>
              <c:numCache>
                <c:formatCode>0%</c:formatCode>
                <c:ptCount val="8"/>
                <c:pt idx="0">
                  <c:v>1.7988939906720351E-2</c:v>
                </c:pt>
                <c:pt idx="1">
                  <c:v>2.8308148152734847E-2</c:v>
                </c:pt>
                <c:pt idx="2">
                  <c:v>4.4546885808307957E-2</c:v>
                </c:pt>
                <c:pt idx="3">
                  <c:v>7.0100842503422939E-2</c:v>
                </c:pt>
                <c:pt idx="4">
                  <c:v>0.1103136174509695</c:v>
                </c:pt>
                <c:pt idx="5">
                  <c:v>0.17359412184703266</c:v>
                </c:pt>
                <c:pt idx="6">
                  <c:v>0.27317497001887664</c:v>
                </c:pt>
                <c:pt idx="7">
                  <c:v>0.42987955727309529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3-4651-90AA-E0D3F6FDABCC}"/>
            </c:ext>
          </c:extLst>
        </c:ser>
        <c:ser>
          <c:idx val="2"/>
          <c:order val="2"/>
          <c:tx>
            <c:strRef>
              <c:f>PD_est!$I$58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PD_est!$I$59:$I$66</c:f>
              <c:numCache>
                <c:formatCode>0%</c:formatCode>
                <c:ptCount val="8"/>
                <c:pt idx="0">
                  <c:v>1.6075673835077096E-2</c:v>
                </c:pt>
                <c:pt idx="1">
                  <c:v>2.6898967638441733E-2</c:v>
                </c:pt>
                <c:pt idx="2">
                  <c:v>4.4678385807816468E-2</c:v>
                </c:pt>
                <c:pt idx="3">
                  <c:v>7.3323973086967767E-2</c:v>
                </c:pt>
                <c:pt idx="4">
                  <c:v>0.11806587731179596</c:v>
                </c:pt>
                <c:pt idx="5">
                  <c:v>0.18466844572331734</c:v>
                </c:pt>
                <c:pt idx="6">
                  <c:v>0.27704019619735309</c:v>
                </c:pt>
                <c:pt idx="7">
                  <c:v>0.39332685342718682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3-4651-90AA-E0D3F6FD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2083439"/>
        <c:axId val="963004927"/>
      </c:barChart>
      <c:catAx>
        <c:axId val="137208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4927"/>
        <c:crosses val="autoZero"/>
        <c:auto val="1"/>
        <c:lblAlgn val="ctr"/>
        <c:lblOffset val="100"/>
        <c:noMultiLvlLbl val="0"/>
      </c:catAx>
      <c:valAx>
        <c:axId val="9630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0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PD_est!$E$72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PD_est!$E$73:$E$80</c:f>
              <c:numCache>
                <c:formatCode>0%</c:formatCode>
                <c:ptCount val="8"/>
                <c:pt idx="0">
                  <c:v>1.8181818181818181E-2</c:v>
                </c:pt>
                <c:pt idx="1">
                  <c:v>8.1395348837209308E-2</c:v>
                </c:pt>
                <c:pt idx="2">
                  <c:v>7.8947368421052627E-2</c:v>
                </c:pt>
                <c:pt idx="3">
                  <c:v>0.19607843137254902</c:v>
                </c:pt>
                <c:pt idx="4">
                  <c:v>0.43209876543209874</c:v>
                </c:pt>
                <c:pt idx="5">
                  <c:v>0.48571428571428571</c:v>
                </c:pt>
                <c:pt idx="6">
                  <c:v>0.66176470588235292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0-4EE0-B24B-EFCDB087499B}"/>
            </c:ext>
          </c:extLst>
        </c:ser>
        <c:ser>
          <c:idx val="1"/>
          <c:order val="1"/>
          <c:tx>
            <c:strRef>
              <c:f>PD_est!$H$72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PD_est!$H$73:$H$80</c:f>
              <c:numCache>
                <c:formatCode>0%</c:formatCode>
                <c:ptCount val="8"/>
                <c:pt idx="0">
                  <c:v>6.8239471980107699E-2</c:v>
                </c:pt>
                <c:pt idx="1">
                  <c:v>9.7998857395461755E-2</c:v>
                </c:pt>
                <c:pt idx="2">
                  <c:v>0.14073637694054292</c:v>
                </c:pt>
                <c:pt idx="3">
                  <c:v>0.20211182375752693</c:v>
                </c:pt>
                <c:pt idx="4">
                  <c:v>0.29025323935865732</c:v>
                </c:pt>
                <c:pt idx="5">
                  <c:v>0.41683332222693137</c:v>
                </c:pt>
                <c:pt idx="6">
                  <c:v>0.59861526060022063</c:v>
                </c:pt>
                <c:pt idx="7">
                  <c:v>0.8596727063686701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0-4EE0-B24B-EFCDB087499B}"/>
            </c:ext>
          </c:extLst>
        </c:ser>
        <c:ser>
          <c:idx val="2"/>
          <c:order val="2"/>
          <c:tx>
            <c:strRef>
              <c:f>PD_est!$I$72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PD_est!$I$73:$I$80</c:f>
              <c:numCache>
                <c:formatCode>General</c:formatCode>
                <c:ptCount val="8"/>
                <c:pt idx="0">
                  <c:v>3.01332287321774E-2</c:v>
                </c:pt>
                <c:pt idx="1">
                  <c:v>5.9084037428313661E-2</c:v>
                </c:pt>
                <c:pt idx="2">
                  <c:v>0.11261981168555306</c:v>
                </c:pt>
                <c:pt idx="3">
                  <c:v>0.20413976645895757</c:v>
                </c:pt>
                <c:pt idx="4">
                  <c:v>0.34141799557611996</c:v>
                </c:pt>
                <c:pt idx="5">
                  <c:v>0.51166179579753579</c:v>
                </c:pt>
                <c:pt idx="6">
                  <c:v>0.67924249863328501</c:v>
                </c:pt>
                <c:pt idx="7">
                  <c:v>0.81060252567027113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0-4EE0-B24B-EFCDB087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922943"/>
        <c:axId val="962995359"/>
      </c:barChart>
      <c:catAx>
        <c:axId val="136792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995359"/>
        <c:crosses val="autoZero"/>
        <c:auto val="1"/>
        <c:lblAlgn val="ctr"/>
        <c:lblOffset val="100"/>
        <c:noMultiLvlLbl val="0"/>
      </c:catAx>
      <c:valAx>
        <c:axId val="9629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92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PD_est!$AB$3:$AB$10</c:f>
              <c:numCache>
                <c:formatCode>0.0000%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1.6E-2</c:v>
                </c:pt>
                <c:pt idx="3">
                  <c:v>2.4390243902439025E-2</c:v>
                </c:pt>
                <c:pt idx="4">
                  <c:v>1.1764705882352941E-2</c:v>
                </c:pt>
                <c:pt idx="5">
                  <c:v>5.128205128205128E-2</c:v>
                </c:pt>
                <c:pt idx="6">
                  <c:v>0.11594202898550725</c:v>
                </c:pt>
                <c:pt idx="7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F-0B49-B224-CCAFC8E68982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PD_est!$AE$3:$AE$10</c:f>
              <c:numCache>
                <c:formatCode>0.00000%</c:formatCode>
                <c:ptCount val="8"/>
                <c:pt idx="0">
                  <c:v>2.6302225989030714E-3</c:v>
                </c:pt>
                <c:pt idx="1">
                  <c:v>2.1659181009904224E-3</c:v>
                </c:pt>
                <c:pt idx="2">
                  <c:v>3.7996754378771432E-2</c:v>
                </c:pt>
                <c:pt idx="3">
                  <c:v>4.7999390358941407E-2</c:v>
                </c:pt>
                <c:pt idx="4">
                  <c:v>3.4687487967659025E-2</c:v>
                </c:pt>
                <c:pt idx="5">
                  <c:v>0.10023287709390696</c:v>
                </c:pt>
                <c:pt idx="6">
                  <c:v>0.19148470171133336</c:v>
                </c:pt>
                <c:pt idx="7">
                  <c:v>0.38158320936708323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0F-0B49-B224-CCAFC8E68982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PD_est!$AF$3:$AF$10</c:f>
              <c:numCache>
                <c:formatCode>0.000%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7.8109744593663974E-4</c:v>
                </c:pt>
                <c:pt idx="4">
                  <c:v>0</c:v>
                </c:pt>
                <c:pt idx="5">
                  <c:v>2.3312254701955901E-3</c:v>
                </c:pt>
                <c:pt idx="6">
                  <c:v>4.0399356259681149E-2</c:v>
                </c:pt>
                <c:pt idx="7">
                  <c:v>0.13841679063291676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0F-0B49-B224-CCAFC8E68982}"/>
            </c:ext>
          </c:extLst>
        </c:ser>
        <c:ser>
          <c:idx val="3"/>
          <c:order val="3"/>
          <c:tx>
            <c:strRef>
              <c:f>PD_est!$H$2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PD_est!$H$3:$H$10</c:f>
              <c:numCache>
                <c:formatCode>0.0000%</c:formatCode>
                <c:ptCount val="8"/>
                <c:pt idx="0">
                  <c:v>2.0826481909375135E-3</c:v>
                </c:pt>
                <c:pt idx="1">
                  <c:v>4.1064931458146539E-3</c:v>
                </c:pt>
                <c:pt idx="2">
                  <c:v>8.0970401194028103E-3</c:v>
                </c:pt>
                <c:pt idx="3">
                  <c:v>1.5965461615841149E-2</c:v>
                </c:pt>
                <c:pt idx="4">
                  <c:v>3.1480140995731785E-2</c:v>
                </c:pt>
                <c:pt idx="5">
                  <c:v>6.2071445283352726E-2</c:v>
                </c:pt>
                <c:pt idx="6">
                  <c:v>0.1223903133117047</c:v>
                </c:pt>
                <c:pt idx="7">
                  <c:v>0.24132495584978178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0F-0B49-B224-CCAFC8E6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PD_est!$AB$17:$AB$24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9.9999999999997294E-5</c:v>
                </c:pt>
                <c:pt idx="3">
                  <c:v>2.1276595744680851E-2</c:v>
                </c:pt>
                <c:pt idx="4">
                  <c:v>2.6315789473684209E-2</c:v>
                </c:pt>
                <c:pt idx="5">
                  <c:v>1.4492753623188406E-2</c:v>
                </c:pt>
                <c:pt idx="6">
                  <c:v>0.15094339622641509</c:v>
                </c:pt>
                <c:pt idx="7">
                  <c:v>0.19354838709677419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4-5042-8F69-1C1F85F4B098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PD_est!$AE$17:$AE$24</c:f>
              <c:numCache>
                <c:formatCode>0%</c:formatCode>
                <c:ptCount val="8"/>
                <c:pt idx="0">
                  <c:v>2.5692444188455347E-3</c:v>
                </c:pt>
                <c:pt idx="1">
                  <c:v>2.0405921473490582E-3</c:v>
                </c:pt>
                <c:pt idx="2">
                  <c:v>1.8255974900521642E-3</c:v>
                </c:pt>
                <c:pt idx="3">
                  <c:v>4.509581778767692E-2</c:v>
                </c:pt>
                <c:pt idx="4">
                  <c:v>6.2304521085572287E-2</c:v>
                </c:pt>
                <c:pt idx="5">
                  <c:v>4.2691960367574604E-2</c:v>
                </c:pt>
                <c:pt idx="6">
                  <c:v>0.24732485990365463</c:v>
                </c:pt>
                <c:pt idx="7">
                  <c:v>0.29189154782282095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34-5042-8F69-1C1F85F4B098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PD_est!$AF$17:$AF$24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5.4561932549175546E-2</c:v>
                </c:pt>
                <c:pt idx="7">
                  <c:v>9.5205226370727411E-2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34-5042-8F69-1C1F85F4B098}"/>
            </c:ext>
          </c:extLst>
        </c:ser>
        <c:ser>
          <c:idx val="3"/>
          <c:order val="3"/>
          <c:tx>
            <c:strRef>
              <c:f>PD_est!$H$16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PD_est!$H$17:$H$24</c:f>
              <c:numCache>
                <c:formatCode>0%</c:formatCode>
                <c:ptCount val="8"/>
                <c:pt idx="0">
                  <c:v>1.1217086036269096E-3</c:v>
                </c:pt>
                <c:pt idx="1">
                  <c:v>2.371970834357329E-3</c:v>
                </c:pt>
                <c:pt idx="2">
                  <c:v>5.015781835719206E-3</c:v>
                </c:pt>
                <c:pt idx="3">
                  <c:v>1.0606398299305882E-2</c:v>
                </c:pt>
                <c:pt idx="4">
                  <c:v>2.2428344885815396E-2</c:v>
                </c:pt>
                <c:pt idx="5">
                  <c:v>4.7427094487862295E-2</c:v>
                </c:pt>
                <c:pt idx="6">
                  <c:v>0.10028958012783121</c:v>
                </c:pt>
                <c:pt idx="7">
                  <c:v>0.2120728665929717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34-5042-8F69-1C1F85F4B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PD_est!$AB$31:$AB$38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9.3457943925233638E-3</c:v>
                </c:pt>
                <c:pt idx="2">
                  <c:v>7.462686567164179E-3</c:v>
                </c:pt>
                <c:pt idx="3">
                  <c:v>7.874015748031496E-3</c:v>
                </c:pt>
                <c:pt idx="4">
                  <c:v>9.2105263157894732E-2</c:v>
                </c:pt>
                <c:pt idx="5">
                  <c:v>3.7037037037037035E-2</c:v>
                </c:pt>
                <c:pt idx="6">
                  <c:v>0.13043478260869565</c:v>
                </c:pt>
                <c:pt idx="7">
                  <c:v>0.35294117647058826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E-4049-A936-93254348129C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PD_est!$AE$31:$AE$38</c:f>
              <c:numCache>
                <c:formatCode>0%</c:formatCode>
                <c:ptCount val="8"/>
                <c:pt idx="0">
                  <c:v>2.4097666548809306E-3</c:v>
                </c:pt>
                <c:pt idx="1">
                  <c:v>2.7577753473477143E-2</c:v>
                </c:pt>
                <c:pt idx="2">
                  <c:v>2.2034872175739122E-2</c:v>
                </c:pt>
                <c:pt idx="3">
                  <c:v>2.3246206412892448E-2</c:v>
                </c:pt>
                <c:pt idx="4">
                  <c:v>0.15711961665962537</c:v>
                </c:pt>
                <c:pt idx="5">
                  <c:v>8.7408214308069387E-2</c:v>
                </c:pt>
                <c:pt idx="6">
                  <c:v>0.22775990189665346</c:v>
                </c:pt>
                <c:pt idx="7">
                  <c:v>0.46652713868481205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5E-4049-A936-93254348129C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PD_est!$AF$31:$AF$38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2.7090909656164092E-2</c:v>
                </c:pt>
                <c:pt idx="5">
                  <c:v>0</c:v>
                </c:pt>
                <c:pt idx="6">
                  <c:v>3.3109663320737823E-2</c:v>
                </c:pt>
                <c:pt idx="7">
                  <c:v>0.23935521425636447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5E-4049-A936-93254348129C}"/>
            </c:ext>
          </c:extLst>
        </c:ser>
        <c:ser>
          <c:idx val="3"/>
          <c:order val="3"/>
          <c:tx>
            <c:strRef>
              <c:f>PD_est!$H$30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PD_est!$AA$31:$AA$38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PD_est!$H$31:$H$38</c:f>
              <c:numCache>
                <c:formatCode>0%</c:formatCode>
                <c:ptCount val="8"/>
                <c:pt idx="0">
                  <c:v>2.2795317272248155E-3</c:v>
                </c:pt>
                <c:pt idx="1">
                  <c:v>4.6522164209928741E-3</c:v>
                </c:pt>
                <c:pt idx="2">
                  <c:v>9.4945454670660994E-3</c:v>
                </c:pt>
                <c:pt idx="3">
                  <c:v>1.9377085128586172E-2</c:v>
                </c:pt>
                <c:pt idx="4">
                  <c:v>3.9546014012243121E-2</c:v>
                </c:pt>
                <c:pt idx="5">
                  <c:v>8.0708074195813689E-2</c:v>
                </c:pt>
                <c:pt idx="6">
                  <c:v>0.16471428039195921</c:v>
                </c:pt>
                <c:pt idx="7">
                  <c:v>0.33615960280772289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5E-4049-A936-932543481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PD_est!$AB$45:$AB$52</c:f>
              <c:numCache>
                <c:formatCode>0%</c:formatCode>
                <c:ptCount val="8"/>
                <c:pt idx="0">
                  <c:v>1.3157894736842105E-2</c:v>
                </c:pt>
                <c:pt idx="1">
                  <c:v>8.4033613445378148E-3</c:v>
                </c:pt>
                <c:pt idx="2">
                  <c:v>2.5210084033613446E-2</c:v>
                </c:pt>
                <c:pt idx="3">
                  <c:v>4.8387096774193547E-2</c:v>
                </c:pt>
                <c:pt idx="4">
                  <c:v>8.0645161290322578E-2</c:v>
                </c:pt>
                <c:pt idx="5">
                  <c:v>0.04</c:v>
                </c:pt>
                <c:pt idx="6">
                  <c:v>0.1891891891891892</c:v>
                </c:pt>
                <c:pt idx="7">
                  <c:v>0.36842105263157893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7-FB4B-98ED-40423EBEE9FD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PD_est!$AE$45:$AE$52</c:f>
              <c:numCache>
                <c:formatCode>0%</c:formatCode>
                <c:ptCount val="8"/>
                <c:pt idx="0">
                  <c:v>3.877713901165282E-2</c:v>
                </c:pt>
                <c:pt idx="1">
                  <c:v>2.4804599426611763E-2</c:v>
                </c:pt>
                <c:pt idx="2">
                  <c:v>5.3376088981497011E-2</c:v>
                </c:pt>
                <c:pt idx="3">
                  <c:v>8.6156504316335217E-2</c:v>
                </c:pt>
                <c:pt idx="4">
                  <c:v>0.14842350738444623</c:v>
                </c:pt>
                <c:pt idx="5">
                  <c:v>9.4317113325359997E-2</c:v>
                </c:pt>
                <c:pt idx="6">
                  <c:v>0.31539028694590643</c:v>
                </c:pt>
                <c:pt idx="7">
                  <c:v>0.49364998717758868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B7-FB4B-98ED-40423EBEE9FD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PD_est!$AF$45:$AF$52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1.0617689232051877E-2</c:v>
                </c:pt>
                <c:pt idx="4">
                  <c:v>1.2866815196198922E-2</c:v>
                </c:pt>
                <c:pt idx="5">
                  <c:v>0</c:v>
                </c:pt>
                <c:pt idx="6">
                  <c:v>6.2988091432471971E-2</c:v>
                </c:pt>
                <c:pt idx="7">
                  <c:v>0.24319211808556918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7-FB4B-98ED-40423EBEE9FD}"/>
            </c:ext>
          </c:extLst>
        </c:ser>
        <c:ser>
          <c:idx val="3"/>
          <c:order val="3"/>
          <c:tx>
            <c:strRef>
              <c:f>PD_est!$H$44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PD_est!$H$45:$H$52</c:f>
              <c:numCache>
                <c:formatCode>0%</c:formatCode>
                <c:ptCount val="8"/>
                <c:pt idx="0">
                  <c:v>7.5970008268795705E-3</c:v>
                </c:pt>
                <c:pt idx="1">
                  <c:v>1.3084439957129297E-2</c:v>
                </c:pt>
                <c:pt idx="2">
                  <c:v>2.2535546973481417E-2</c:v>
                </c:pt>
                <c:pt idx="3">
                  <c:v>3.8813344633621516E-2</c:v>
                </c:pt>
                <c:pt idx="4">
                  <c:v>6.6848864304070971E-2</c:v>
                </c:pt>
                <c:pt idx="5">
                  <c:v>0.11513490272294348</c:v>
                </c:pt>
                <c:pt idx="6">
                  <c:v>0.19829874393564514</c:v>
                </c:pt>
                <c:pt idx="7">
                  <c:v>0.34153320076257465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B7-FB4B-98ED-40423EBE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PD_est!$AB$59:$AB$66</c:f>
              <c:numCache>
                <c:formatCode>0%</c:formatCode>
                <c:ptCount val="8"/>
                <c:pt idx="0">
                  <c:v>2.4691358024691357E-2</c:v>
                </c:pt>
                <c:pt idx="1">
                  <c:v>5.0847457627118647E-2</c:v>
                </c:pt>
                <c:pt idx="2">
                  <c:v>3.968253968253968E-2</c:v>
                </c:pt>
                <c:pt idx="3">
                  <c:v>5.2173913043478258E-2</c:v>
                </c:pt>
                <c:pt idx="4">
                  <c:v>9.8039215686274508E-2</c:v>
                </c:pt>
                <c:pt idx="5">
                  <c:v>0.13636363636363635</c:v>
                </c:pt>
                <c:pt idx="6">
                  <c:v>0.20833333333333334</c:v>
                </c:pt>
                <c:pt idx="7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B-C543-894A-040E0713E553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PD_est!$AE$59:$AE$66</c:f>
              <c:numCache>
                <c:formatCode>0%</c:formatCode>
                <c:ptCount val="8"/>
                <c:pt idx="0">
                  <c:v>5.8486718760430732E-2</c:v>
                </c:pt>
                <c:pt idx="1">
                  <c:v>9.0486001927404955E-2</c:v>
                </c:pt>
                <c:pt idx="2">
                  <c:v>7.3768688911705724E-2</c:v>
                </c:pt>
                <c:pt idx="3">
                  <c:v>9.2818076098780733E-2</c:v>
                </c:pt>
                <c:pt idx="4">
                  <c:v>0.17965322725247865</c:v>
                </c:pt>
                <c:pt idx="5">
                  <c:v>0.23776515987634655</c:v>
                </c:pt>
                <c:pt idx="6">
                  <c:v>0.37081374525815358</c:v>
                </c:pt>
                <c:pt idx="7">
                  <c:v>0.61848201038402062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AB-C543-894A-040E0713E553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PD_est!$AF$59:$AF$66</c:f>
              <c:numCache>
                <c:formatCode>0%</c:formatCode>
                <c:ptCount val="8"/>
                <c:pt idx="0">
                  <c:v>0</c:v>
                </c:pt>
                <c:pt idx="1">
                  <c:v>1.120891332683234E-2</c:v>
                </c:pt>
                <c:pt idx="2">
                  <c:v>5.5963904533736369E-3</c:v>
                </c:pt>
                <c:pt idx="3">
                  <c:v>1.1529749988175783E-2</c:v>
                </c:pt>
                <c:pt idx="4">
                  <c:v>1.6425204120070369E-2</c:v>
                </c:pt>
                <c:pt idx="5">
                  <c:v>3.4962112850926153E-2</c:v>
                </c:pt>
                <c:pt idx="6">
                  <c:v>4.5852921408513131E-2</c:v>
                </c:pt>
                <c:pt idx="7">
                  <c:v>0.34151798961597934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AB-C543-894A-040E0713E553}"/>
            </c:ext>
          </c:extLst>
        </c:ser>
        <c:ser>
          <c:idx val="3"/>
          <c:order val="3"/>
          <c:tx>
            <c:strRef>
              <c:f>PD_est!$H$58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PD_est!$H$59:$H$66</c:f>
              <c:numCache>
                <c:formatCode>0%</c:formatCode>
                <c:ptCount val="8"/>
                <c:pt idx="0">
                  <c:v>1.7988939906720351E-2</c:v>
                </c:pt>
                <c:pt idx="1">
                  <c:v>2.8308148152734847E-2</c:v>
                </c:pt>
                <c:pt idx="2">
                  <c:v>4.4546885808307957E-2</c:v>
                </c:pt>
                <c:pt idx="3">
                  <c:v>7.0100842503422939E-2</c:v>
                </c:pt>
                <c:pt idx="4">
                  <c:v>0.1103136174509695</c:v>
                </c:pt>
                <c:pt idx="5">
                  <c:v>0.17359412184703266</c:v>
                </c:pt>
                <c:pt idx="6">
                  <c:v>0.27317497001887664</c:v>
                </c:pt>
                <c:pt idx="7">
                  <c:v>0.42987955727309529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AB-C543-894A-040E0713E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PD_est!$AB$73:$AB$80</c:f>
              <c:numCache>
                <c:formatCode>0%</c:formatCode>
                <c:ptCount val="8"/>
                <c:pt idx="0">
                  <c:v>1.8181818181818181E-2</c:v>
                </c:pt>
                <c:pt idx="1">
                  <c:v>8.1395348837209308E-2</c:v>
                </c:pt>
                <c:pt idx="2">
                  <c:v>7.8947368421052627E-2</c:v>
                </c:pt>
                <c:pt idx="3">
                  <c:v>0.19607843137254902</c:v>
                </c:pt>
                <c:pt idx="4">
                  <c:v>0.43209876543209874</c:v>
                </c:pt>
                <c:pt idx="5">
                  <c:v>0.48571428571428571</c:v>
                </c:pt>
                <c:pt idx="6">
                  <c:v>0.66176470588235292</c:v>
                </c:pt>
                <c:pt idx="7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2-8341-8216-8E16B461DD28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PD_est!$AE$73:$AE$80</c:f>
              <c:numCache>
                <c:formatCode>0%</c:formatCode>
                <c:ptCount val="8"/>
                <c:pt idx="0">
                  <c:v>5.3492728757870908E-2</c:v>
                </c:pt>
                <c:pt idx="1">
                  <c:v>0.13918777943607979</c:v>
                </c:pt>
                <c:pt idx="2">
                  <c:v>0.12844845118624448</c:v>
                </c:pt>
                <c:pt idx="3">
                  <c:v>0.25899023094332019</c:v>
                </c:pt>
                <c:pt idx="4">
                  <c:v>0.53997890038290319</c:v>
                </c:pt>
                <c:pt idx="5">
                  <c:v>0.60279887052373016</c:v>
                </c:pt>
                <c:pt idx="6">
                  <c:v>0.77421559074418056</c:v>
                </c:pt>
                <c:pt idx="7">
                  <c:v>0.91087434329005068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B2-8341-8216-8E16B461DD28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PD_est!$AF$73:$AF$80</c:f>
              <c:numCache>
                <c:formatCode>0%</c:formatCode>
                <c:ptCount val="8"/>
                <c:pt idx="0">
                  <c:v>0</c:v>
                </c:pt>
                <c:pt idx="1">
                  <c:v>2.3602918238338821E-2</c:v>
                </c:pt>
                <c:pt idx="2">
                  <c:v>2.9446285655860771E-2</c:v>
                </c:pt>
                <c:pt idx="3">
                  <c:v>0.13316663180177787</c:v>
                </c:pt>
                <c:pt idx="4">
                  <c:v>0.32421863048129435</c:v>
                </c:pt>
                <c:pt idx="5">
                  <c:v>0.36862970090484126</c:v>
                </c:pt>
                <c:pt idx="6">
                  <c:v>0.54931382102052528</c:v>
                </c:pt>
                <c:pt idx="7">
                  <c:v>0.68912565670994941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B2-8341-8216-8E16B461DD28}"/>
            </c:ext>
          </c:extLst>
        </c:ser>
        <c:ser>
          <c:idx val="3"/>
          <c:order val="3"/>
          <c:tx>
            <c:strRef>
              <c:f>PD_est!$H$72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PD_est!$H$73:$H$80</c:f>
              <c:numCache>
                <c:formatCode>0%</c:formatCode>
                <c:ptCount val="8"/>
                <c:pt idx="0">
                  <c:v>6.8239471980107699E-2</c:v>
                </c:pt>
                <c:pt idx="1">
                  <c:v>9.7998857395461755E-2</c:v>
                </c:pt>
                <c:pt idx="2">
                  <c:v>0.14073637694054292</c:v>
                </c:pt>
                <c:pt idx="3">
                  <c:v>0.20211182375752693</c:v>
                </c:pt>
                <c:pt idx="4">
                  <c:v>0.29025323935865732</c:v>
                </c:pt>
                <c:pt idx="5">
                  <c:v>0.41683332222693137</c:v>
                </c:pt>
                <c:pt idx="6">
                  <c:v>0.59861526060022063</c:v>
                </c:pt>
                <c:pt idx="7">
                  <c:v>0.8596727063686701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B2-8341-8216-8E16B461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477840</xdr:colOff>
      <xdr:row>0</xdr:row>
      <xdr:rowOff>0</xdr:rowOff>
    </xdr:from>
    <xdr:to>
      <xdr:col>34</xdr:col>
      <xdr:colOff>604838</xdr:colOff>
      <xdr:row>14</xdr:row>
      <xdr:rowOff>159516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55E98B-768A-47DF-966A-CCDBFD95A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9779</xdr:colOff>
      <xdr:row>0</xdr:row>
      <xdr:rowOff>19643</xdr:rowOff>
    </xdr:from>
    <xdr:to>
      <xdr:col>43</xdr:col>
      <xdr:colOff>76200</xdr:colOff>
      <xdr:row>14</xdr:row>
      <xdr:rowOff>148324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D891734-5B2C-4E5A-B704-B0567548A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495300</xdr:colOff>
      <xdr:row>14</xdr:row>
      <xdr:rowOff>153520</xdr:rowOff>
    </xdr:from>
    <xdr:to>
      <xdr:col>35</xdr:col>
      <xdr:colOff>8965</xdr:colOff>
      <xdr:row>27</xdr:row>
      <xdr:rowOff>121492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7A560CE-975D-484E-B3E2-6C580C728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506507</xdr:colOff>
      <xdr:row>27</xdr:row>
      <xdr:rowOff>111686</xdr:rowOff>
    </xdr:from>
    <xdr:to>
      <xdr:col>35</xdr:col>
      <xdr:colOff>8966</xdr:colOff>
      <xdr:row>41</xdr:row>
      <xdr:rowOff>76947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537F89D-90A0-4C47-947E-1392C9CF9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593912</xdr:colOff>
      <xdr:row>41</xdr:row>
      <xdr:rowOff>89274</xdr:rowOff>
    </xdr:from>
    <xdr:to>
      <xdr:col>35</xdr:col>
      <xdr:colOff>62753</xdr:colOff>
      <xdr:row>55</xdr:row>
      <xdr:rowOff>110564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63A2794-6073-4BB9-B815-1EAAD0938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533400</xdr:colOff>
      <xdr:row>55</xdr:row>
      <xdr:rowOff>148291</xdr:rowOff>
    </xdr:from>
    <xdr:to>
      <xdr:col>35</xdr:col>
      <xdr:colOff>35858</xdr:colOff>
      <xdr:row>69</xdr:row>
      <xdr:rowOff>102347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08A27DB-A442-4431-8068-C358C010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555812</xdr:colOff>
      <xdr:row>69</xdr:row>
      <xdr:rowOff>128867</xdr:rowOff>
    </xdr:from>
    <xdr:to>
      <xdr:col>35</xdr:col>
      <xdr:colOff>2241</xdr:colOff>
      <xdr:row>84</xdr:row>
      <xdr:rowOff>28388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F58C604-7853-4C53-9274-B49452403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13854</xdr:colOff>
      <xdr:row>14</xdr:row>
      <xdr:rowOff>152400</xdr:rowOff>
    </xdr:from>
    <xdr:to>
      <xdr:col>43</xdr:col>
      <xdr:colOff>83127</xdr:colOff>
      <xdr:row>27</xdr:row>
      <xdr:rowOff>166255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5271ECCA-6908-4319-BC3C-B36767C7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13854</xdr:colOff>
      <xdr:row>28</xdr:row>
      <xdr:rowOff>27709</xdr:rowOff>
    </xdr:from>
    <xdr:to>
      <xdr:col>43</xdr:col>
      <xdr:colOff>41563</xdr:colOff>
      <xdr:row>41</xdr:row>
      <xdr:rowOff>83127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735C4EE-8A22-4D56-ACAB-AF748A20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13853</xdr:colOff>
      <xdr:row>41</xdr:row>
      <xdr:rowOff>96982</xdr:rowOff>
    </xdr:from>
    <xdr:to>
      <xdr:col>43</xdr:col>
      <xdr:colOff>27708</xdr:colOff>
      <xdr:row>55</xdr:row>
      <xdr:rowOff>166255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F65F79DC-F386-477D-8309-A4FC3920E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25399</xdr:colOff>
      <xdr:row>55</xdr:row>
      <xdr:rowOff>154710</xdr:rowOff>
    </xdr:from>
    <xdr:to>
      <xdr:col>43</xdr:col>
      <xdr:colOff>39254</xdr:colOff>
      <xdr:row>69</xdr:row>
      <xdr:rowOff>73891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7C3F7C8E-8F0F-481C-B5E6-B07B717DD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27709</xdr:colOff>
      <xdr:row>69</xdr:row>
      <xdr:rowOff>138547</xdr:rowOff>
    </xdr:from>
    <xdr:to>
      <xdr:col>43</xdr:col>
      <xdr:colOff>13855</xdr:colOff>
      <xdr:row>84</xdr:row>
      <xdr:rowOff>27709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A3ABFF00-ADEE-476F-88CD-2784D24FA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512842</xdr:colOff>
      <xdr:row>0</xdr:row>
      <xdr:rowOff>59885</xdr:rowOff>
    </xdr:from>
    <xdr:to>
      <xdr:col>25</xdr:col>
      <xdr:colOff>636765</xdr:colOff>
      <xdr:row>13</xdr:row>
      <xdr:rowOff>187206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23E6E9-B82A-4F68-931B-9F5C8D040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526429</xdr:colOff>
      <xdr:row>14</xdr:row>
      <xdr:rowOff>9070</xdr:rowOff>
    </xdr:from>
    <xdr:to>
      <xdr:col>25</xdr:col>
      <xdr:colOff>659997</xdr:colOff>
      <xdr:row>28</xdr:row>
      <xdr:rowOff>50267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549BB9-D043-4972-9CFD-DB31A5A1F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507100</xdr:colOff>
      <xdr:row>28</xdr:row>
      <xdr:rowOff>57488</xdr:rowOff>
    </xdr:from>
    <xdr:to>
      <xdr:col>25</xdr:col>
      <xdr:colOff>647154</xdr:colOff>
      <xdr:row>42</xdr:row>
      <xdr:rowOff>40125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4F1ED98-CBA1-4FBD-81F2-F9000BD82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446139</xdr:colOff>
      <xdr:row>41</xdr:row>
      <xdr:rowOff>191497</xdr:rowOff>
    </xdr:from>
    <xdr:to>
      <xdr:col>25</xdr:col>
      <xdr:colOff>586194</xdr:colOff>
      <xdr:row>55</xdr:row>
      <xdr:rowOff>183781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48847B6-0335-441F-BA42-5B79971B0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425305</xdr:colOff>
      <xdr:row>55</xdr:row>
      <xdr:rowOff>191496</xdr:rowOff>
    </xdr:from>
    <xdr:to>
      <xdr:col>25</xdr:col>
      <xdr:colOff>555714</xdr:colOff>
      <xdr:row>69</xdr:row>
      <xdr:rowOff>183780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F4DEFDA-B637-4ADD-9806-8C511679A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425819</xdr:colOff>
      <xdr:row>69</xdr:row>
      <xdr:rowOff>181336</xdr:rowOff>
    </xdr:from>
    <xdr:to>
      <xdr:col>25</xdr:col>
      <xdr:colOff>565874</xdr:colOff>
      <xdr:row>83</xdr:row>
      <xdr:rowOff>154329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5BCF028-39F4-4B3A-B9DA-6BDAD4450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256937</xdr:colOff>
      <xdr:row>1</xdr:row>
      <xdr:rowOff>6350</xdr:rowOff>
    </xdr:from>
    <xdr:to>
      <xdr:col>39</xdr:col>
      <xdr:colOff>50800</xdr:colOff>
      <xdr:row>11</xdr:row>
      <xdr:rowOff>152399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B17C77C-23E9-7E43-9097-CA595E4CA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215900</xdr:colOff>
      <xdr:row>14</xdr:row>
      <xdr:rowOff>165100</xdr:rowOff>
    </xdr:from>
    <xdr:to>
      <xdr:col>39</xdr:col>
      <xdr:colOff>9763</xdr:colOff>
      <xdr:row>25</xdr:row>
      <xdr:rowOff>120649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5D4366F-A09E-E343-A547-169CF0F7B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190500</xdr:colOff>
      <xdr:row>28</xdr:row>
      <xdr:rowOff>152400</xdr:rowOff>
    </xdr:from>
    <xdr:to>
      <xdr:col>38</xdr:col>
      <xdr:colOff>657463</xdr:colOff>
      <xdr:row>39</xdr:row>
      <xdr:rowOff>107949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D7B0C17-D4BC-7144-91FF-6F62EB4D9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228600</xdr:colOff>
      <xdr:row>42</xdr:row>
      <xdr:rowOff>165100</xdr:rowOff>
    </xdr:from>
    <xdr:to>
      <xdr:col>39</xdr:col>
      <xdr:colOff>22463</xdr:colOff>
      <xdr:row>53</xdr:row>
      <xdr:rowOff>120649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4AAD04A-C1C8-E54E-B5EE-E548F2907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279400</xdr:colOff>
      <xdr:row>57</xdr:row>
      <xdr:rowOff>25400</xdr:rowOff>
    </xdr:from>
    <xdr:to>
      <xdr:col>39</xdr:col>
      <xdr:colOff>73263</xdr:colOff>
      <xdr:row>67</xdr:row>
      <xdr:rowOff>171449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01D728C-18D2-6B49-9701-53D8B33CB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254000</xdr:colOff>
      <xdr:row>71</xdr:row>
      <xdr:rowOff>0</xdr:rowOff>
    </xdr:from>
    <xdr:to>
      <xdr:col>39</xdr:col>
      <xdr:colOff>554507</xdr:colOff>
      <xdr:row>83</xdr:row>
      <xdr:rowOff>107324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A5089E6-D550-A94A-AD74-F14549A03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2"/>
  <sheetViews>
    <sheetView zoomScale="60" zoomScaleNormal="60" workbookViewId="0">
      <selection activeCell="N8" sqref="N8"/>
    </sheetView>
  </sheetViews>
  <sheetFormatPr defaultColWidth="8.77734375" defaultRowHeight="14.4" x14ac:dyDescent="0.3"/>
  <cols>
    <col min="1" max="1" width="11.109375" bestFit="1" customWidth="1"/>
    <col min="2" max="2" width="5.44140625" customWidth="1"/>
    <col min="3" max="3" width="11.109375" bestFit="1" customWidth="1"/>
    <col min="9" max="9" width="11.109375" bestFit="1" customWidth="1"/>
    <col min="10" max="10" width="5.44140625" customWidth="1"/>
    <col min="11" max="11" width="11.109375" bestFit="1" customWidth="1"/>
    <col min="23" max="23" width="8.44140625" customWidth="1"/>
    <col min="25" max="25" width="8.77734375" style="28"/>
  </cols>
  <sheetData>
    <row r="1" spans="1:25" x14ac:dyDescent="0.3">
      <c r="A1" s="1">
        <v>41091</v>
      </c>
      <c r="B1" t="s">
        <v>0</v>
      </c>
      <c r="C1" s="1">
        <v>41456</v>
      </c>
      <c r="D1" t="s">
        <v>1</v>
      </c>
      <c r="I1" s="1">
        <v>41091</v>
      </c>
      <c r="J1" t="s">
        <v>0</v>
      </c>
      <c r="K1" s="1">
        <v>41456</v>
      </c>
      <c r="L1" t="s">
        <v>13</v>
      </c>
      <c r="Q1" t="s">
        <v>15</v>
      </c>
      <c r="V1" t="s">
        <v>16</v>
      </c>
    </row>
    <row r="2" spans="1:25" x14ac:dyDescent="0.3">
      <c r="A2" t="s">
        <v>2</v>
      </c>
      <c r="B2" t="s">
        <v>11</v>
      </c>
      <c r="C2" t="s">
        <v>12</v>
      </c>
      <c r="D2" t="s">
        <v>25</v>
      </c>
      <c r="E2" t="s">
        <v>21</v>
      </c>
      <c r="F2" t="s">
        <v>22</v>
      </c>
      <c r="G2" t="s">
        <v>24</v>
      </c>
      <c r="I2" t="s">
        <v>2</v>
      </c>
      <c r="J2" t="s">
        <v>11</v>
      </c>
      <c r="K2" t="s">
        <v>12</v>
      </c>
      <c r="L2" t="s">
        <v>25</v>
      </c>
      <c r="M2" t="s">
        <v>21</v>
      </c>
      <c r="N2" t="s">
        <v>22</v>
      </c>
      <c r="O2" t="s">
        <v>24</v>
      </c>
      <c r="Q2" t="s">
        <v>2</v>
      </c>
      <c r="R2" t="s">
        <v>11</v>
      </c>
      <c r="S2" t="s">
        <v>12</v>
      </c>
      <c r="T2" t="s">
        <v>25</v>
      </c>
      <c r="V2" t="s">
        <v>2</v>
      </c>
      <c r="W2" t="s">
        <v>12</v>
      </c>
      <c r="X2" t="s">
        <v>25</v>
      </c>
    </row>
    <row r="3" spans="1:25" x14ac:dyDescent="0.3">
      <c r="A3" t="s">
        <v>3</v>
      </c>
      <c r="B3">
        <v>60</v>
      </c>
      <c r="C3">
        <v>0</v>
      </c>
      <c r="D3">
        <f>B3-C3</f>
        <v>60</v>
      </c>
      <c r="E3" s="3">
        <f>SUM(B3:B$10)/SUM(B$3:B$10)</f>
        <v>1</v>
      </c>
      <c r="F3" s="3">
        <f>SUM(C3:C$10)/SUM(C$3:C$10)</f>
        <v>1</v>
      </c>
      <c r="G3" s="6">
        <f>SUM(D3:D$10)/SUM(D$3:D$10)</f>
        <v>1</v>
      </c>
      <c r="I3" t="s">
        <v>3</v>
      </c>
      <c r="J3">
        <v>60</v>
      </c>
      <c r="K3">
        <v>0</v>
      </c>
      <c r="L3">
        <f>J3-K3</f>
        <v>60</v>
      </c>
      <c r="M3" s="3">
        <f>SUM(J3:J$10)/SUM(J$3:J$10)</f>
        <v>1</v>
      </c>
      <c r="N3" s="3">
        <f>SUM(K3:K$10)/SUM(K$3:K$10)</f>
        <v>1</v>
      </c>
      <c r="O3" s="6">
        <f>SUM(L3:L$10)/SUM(L$3:L$10)</f>
        <v>1</v>
      </c>
      <c r="Q3" s="11" t="s">
        <v>19</v>
      </c>
      <c r="R3" s="7">
        <v>1</v>
      </c>
      <c r="S3" s="7">
        <v>1</v>
      </c>
      <c r="T3" s="7">
        <v>1</v>
      </c>
      <c r="V3" s="7" t="s">
        <v>23</v>
      </c>
      <c r="W3" s="8">
        <v>1</v>
      </c>
      <c r="X3" s="8">
        <v>1</v>
      </c>
      <c r="Y3" s="29"/>
    </row>
    <row r="4" spans="1:25" x14ac:dyDescent="0.3">
      <c r="A4" t="s">
        <v>4</v>
      </c>
      <c r="B4">
        <v>90</v>
      </c>
      <c r="C4">
        <v>0</v>
      </c>
      <c r="D4">
        <f t="shared" ref="D4:D11" si="0">B4-C4</f>
        <v>90</v>
      </c>
      <c r="E4" s="3">
        <f>SUM(B4:B$10)/SUM(B$3:B$10)</f>
        <v>0.91678224687933429</v>
      </c>
      <c r="F4" s="3">
        <f>SUM(C4:C$10)/SUM(C$3:C$10)</f>
        <v>1</v>
      </c>
      <c r="G4" s="6">
        <f>SUM(D4:D$10)/SUM(D$3:D$10)</f>
        <v>0.91291727140783741</v>
      </c>
      <c r="I4" t="s">
        <v>4</v>
      </c>
      <c r="J4">
        <v>90</v>
      </c>
      <c r="K4">
        <v>0</v>
      </c>
      <c r="L4">
        <f t="shared" ref="L4:L11" si="1">J4-K4</f>
        <v>90</v>
      </c>
      <c r="M4" s="3">
        <f>SUM(J4:J$10)/SUM(J$3:J$10)</f>
        <v>0.91549295774647887</v>
      </c>
      <c r="N4" s="3">
        <f>SUM(K4:K$10)/SUM(K$3:K$10)</f>
        <v>1</v>
      </c>
      <c r="O4" s="6">
        <f>SUM(L4:L$10)/SUM(L$3:L$10)</f>
        <v>0.91150442477876104</v>
      </c>
      <c r="Q4" s="11" t="s">
        <v>20</v>
      </c>
      <c r="R4" s="7">
        <f>C12</f>
        <v>4.4382801664355064E-2</v>
      </c>
      <c r="S4" s="7">
        <v>1</v>
      </c>
      <c r="T4" s="7">
        <v>0</v>
      </c>
      <c r="V4" s="7"/>
      <c r="W4" s="8">
        <v>0</v>
      </c>
      <c r="X4" s="9">
        <v>0</v>
      </c>
      <c r="Y4" s="30"/>
    </row>
    <row r="5" spans="1:25" x14ac:dyDescent="0.3">
      <c r="A5" t="s">
        <v>5</v>
      </c>
      <c r="B5">
        <v>125</v>
      </c>
      <c r="C5">
        <v>2</v>
      </c>
      <c r="D5">
        <f t="shared" si="0"/>
        <v>123</v>
      </c>
      <c r="E5" s="3">
        <f>SUM(B5:B$10)/SUM(B$3:B$10)</f>
        <v>0.79195561719833563</v>
      </c>
      <c r="F5" s="3">
        <f>SUM(C5:C$10)/SUM(C$3:C$10)</f>
        <v>1</v>
      </c>
      <c r="G5" s="6">
        <f>SUM(D5:D$10)/SUM(D$3:D$10)</f>
        <v>0.78229317851959357</v>
      </c>
      <c r="I5" t="s">
        <v>5</v>
      </c>
      <c r="J5">
        <v>122</v>
      </c>
      <c r="K5">
        <v>2</v>
      </c>
      <c r="L5">
        <f t="shared" si="1"/>
        <v>120</v>
      </c>
      <c r="M5" s="3">
        <f>SUM(J5:J$10)/SUM(J$3:J$10)</f>
        <v>0.78873239436619713</v>
      </c>
      <c r="N5" s="3">
        <f>SUM(K5:K$10)/SUM(K$3:K$10)</f>
        <v>1</v>
      </c>
      <c r="O5" s="6">
        <f>SUM(L5:L$10)/SUM(L$3:L$10)</f>
        <v>0.77876106194690264</v>
      </c>
      <c r="R5" s="7">
        <v>0</v>
      </c>
      <c r="S5" s="7">
        <v>0</v>
      </c>
      <c r="T5" s="7">
        <v>0</v>
      </c>
      <c r="V5" s="21"/>
      <c r="W5" s="21" t="s">
        <v>30</v>
      </c>
      <c r="X5" s="21" t="s">
        <v>31</v>
      </c>
      <c r="Y5" s="31"/>
    </row>
    <row r="6" spans="1:25" x14ac:dyDescent="0.3">
      <c r="A6" t="s">
        <v>6</v>
      </c>
      <c r="B6">
        <v>164</v>
      </c>
      <c r="C6">
        <v>4</v>
      </c>
      <c r="D6">
        <f t="shared" si="0"/>
        <v>160</v>
      </c>
      <c r="E6" s="3">
        <f>SUM(B6:B$10)/SUM(B$3:B$10)</f>
        <v>0.61858529819694863</v>
      </c>
      <c r="F6" s="3">
        <f>SUM(C6:C$10)/SUM(C$3:C$10)</f>
        <v>0.9375</v>
      </c>
      <c r="G6" s="6">
        <f>SUM(D6:D$10)/SUM(D$3:D$10)</f>
        <v>0.60377358490566035</v>
      </c>
      <c r="I6" t="s">
        <v>6</v>
      </c>
      <c r="J6">
        <v>161</v>
      </c>
      <c r="K6">
        <v>4</v>
      </c>
      <c r="L6">
        <f t="shared" si="1"/>
        <v>157</v>
      </c>
      <c r="M6" s="3">
        <f>SUM(J6:J$10)/SUM(J$3:J$10)</f>
        <v>0.61690140845070418</v>
      </c>
      <c r="N6" s="3">
        <f>SUM(K6:K$10)/SUM(K$3:K$10)</f>
        <v>0.9375</v>
      </c>
      <c r="O6" s="6">
        <f>SUM(L6:L$10)/SUM(L$3:L$10)</f>
        <v>0.60176991150442483</v>
      </c>
      <c r="V6" s="12" t="s">
        <v>26</v>
      </c>
      <c r="W6" s="19" cm="1">
        <f t="array" ref="W6">SUMPRODUCT(F4:F11+F3:F10,E3:E10-E4:E11)/2</f>
        <v>0.81165481969486819</v>
      </c>
      <c r="X6" s="19" cm="1">
        <f t="array" ref="X6">SUMPRODUCT(N3:N10+N4:N11,M3:M10-M4:M11)/2</f>
        <v>0.81093749999999998</v>
      </c>
      <c r="Y6" s="37"/>
    </row>
    <row r="7" spans="1:25" x14ac:dyDescent="0.3">
      <c r="A7" t="s">
        <v>7</v>
      </c>
      <c r="B7">
        <v>85</v>
      </c>
      <c r="C7">
        <v>1</v>
      </c>
      <c r="D7">
        <f t="shared" si="0"/>
        <v>84</v>
      </c>
      <c r="E7" s="3">
        <f>SUM(B7:B$10)/SUM(B$3:B$10)</f>
        <v>0.39112343966712898</v>
      </c>
      <c r="F7" s="3">
        <f>SUM(C7:C$10)/SUM(C$3:C$10)</f>
        <v>0.8125</v>
      </c>
      <c r="G7" s="6">
        <f>SUM(D7:D$10)/SUM(D$3:D$10)</f>
        <v>0.37155297532656023</v>
      </c>
      <c r="I7" t="s">
        <v>7</v>
      </c>
      <c r="J7">
        <v>81</v>
      </c>
      <c r="K7">
        <v>1</v>
      </c>
      <c r="L7">
        <f t="shared" si="1"/>
        <v>80</v>
      </c>
      <c r="M7" s="3">
        <f>SUM(J7:J$10)/SUM(J$3:J$10)</f>
        <v>0.39014084507042252</v>
      </c>
      <c r="N7" s="3">
        <f>SUM(K7:K$10)/SUM(K$3:K$10)</f>
        <v>0.8125</v>
      </c>
      <c r="O7" s="6">
        <f>SUM(L7:L$10)/SUM(L$3:L$10)</f>
        <v>0.37020648967551623</v>
      </c>
      <c r="Q7" t="s">
        <v>15</v>
      </c>
      <c r="V7" s="12" t="s">
        <v>27</v>
      </c>
      <c r="W7" s="23">
        <f>(2*W6-1)/(1-C12)</f>
        <v>0.65225870827285914</v>
      </c>
      <c r="X7" s="23">
        <f>(2*X6-1)/(1-K12)</f>
        <v>0.65122603244837762</v>
      </c>
      <c r="Y7" s="33"/>
    </row>
    <row r="8" spans="1:25" x14ac:dyDescent="0.3">
      <c r="A8" t="s">
        <v>8</v>
      </c>
      <c r="B8">
        <v>78</v>
      </c>
      <c r="C8">
        <v>4</v>
      </c>
      <c r="D8">
        <f t="shared" si="0"/>
        <v>74</v>
      </c>
      <c r="E8" s="3">
        <f>SUM(B8:B$10)/SUM(B$3:B$10)</f>
        <v>0.27323162274618584</v>
      </c>
      <c r="F8" s="3">
        <f>SUM(C8:C$10)/SUM(C$3:C$10)</f>
        <v>0.78125</v>
      </c>
      <c r="G8" s="6">
        <f>SUM(D8:D$10)/SUM(D$3:D$10)</f>
        <v>0.24963715529753266</v>
      </c>
      <c r="I8" t="s">
        <v>8</v>
      </c>
      <c r="J8">
        <v>77</v>
      </c>
      <c r="K8">
        <v>4</v>
      </c>
      <c r="L8">
        <f t="shared" si="1"/>
        <v>73</v>
      </c>
      <c r="M8" s="3">
        <f>SUM(J8:J$10)/SUM(J$3:J$10)</f>
        <v>0.27605633802816903</v>
      </c>
      <c r="N8" s="3">
        <f>SUM(K8:K$10)/SUM(K$3:K$10)</f>
        <v>0.78125</v>
      </c>
      <c r="O8" s="6">
        <f>SUM(L8:L$10)/SUM(L$3:L$10)</f>
        <v>0.25221238938053098</v>
      </c>
      <c r="Q8" t="s">
        <v>2</v>
      </c>
      <c r="R8" t="s">
        <v>11</v>
      </c>
      <c r="S8" t="s">
        <v>12</v>
      </c>
      <c r="T8" t="s">
        <v>25</v>
      </c>
      <c r="V8" s="12"/>
      <c r="W8" s="12"/>
      <c r="X8" s="12"/>
    </row>
    <row r="9" spans="1:25" x14ac:dyDescent="0.3">
      <c r="A9" t="s">
        <v>9</v>
      </c>
      <c r="B9">
        <v>69</v>
      </c>
      <c r="C9">
        <v>8</v>
      </c>
      <c r="D9">
        <f t="shared" si="0"/>
        <v>61</v>
      </c>
      <c r="E9" s="3">
        <f>SUM(B9:B$10)/SUM(B$3:B$10)</f>
        <v>0.1650485436893204</v>
      </c>
      <c r="F9" s="3">
        <f>SUM(C9:C$10)/SUM(C$3:C$10)</f>
        <v>0.65625</v>
      </c>
      <c r="G9" s="6">
        <f>SUM(D9:D$10)/SUM(D$3:D$10)</f>
        <v>0.14223512336719885</v>
      </c>
      <c r="I9" t="s">
        <v>9</v>
      </c>
      <c r="J9">
        <v>69</v>
      </c>
      <c r="K9">
        <v>8</v>
      </c>
      <c r="L9">
        <f t="shared" si="1"/>
        <v>61</v>
      </c>
      <c r="M9" s="3">
        <f>SUM(J9:J$10)/SUM(J$3:J$10)</f>
        <v>0.1676056338028169</v>
      </c>
      <c r="N9" s="3">
        <f>SUM(K9:K$10)/SUM(K$3:K$10)</f>
        <v>0.65625</v>
      </c>
      <c r="O9" s="6">
        <f>SUM(L9:L$10)/SUM(L$3:L$10)</f>
        <v>0.14454277286135694</v>
      </c>
      <c r="Q9" s="11" t="s">
        <v>19</v>
      </c>
      <c r="R9" s="7">
        <v>1</v>
      </c>
      <c r="S9" s="7">
        <v>1</v>
      </c>
      <c r="T9" s="7">
        <v>1</v>
      </c>
      <c r="V9" s="12"/>
      <c r="W9" s="12"/>
      <c r="X9" s="12"/>
    </row>
    <row r="10" spans="1:25" x14ac:dyDescent="0.3">
      <c r="A10" s="13" t="s">
        <v>10</v>
      </c>
      <c r="B10" s="13">
        <v>50</v>
      </c>
      <c r="C10" s="13">
        <v>13</v>
      </c>
      <c r="D10" s="13">
        <f t="shared" si="0"/>
        <v>37</v>
      </c>
      <c r="E10" s="14">
        <f>SUM(B10:B$10)/SUM(B$3:B$10)</f>
        <v>6.9348127600554782E-2</v>
      </c>
      <c r="F10" s="14">
        <f>SUM(C10:C$10)/SUM(C$3:C$10)</f>
        <v>0.40625</v>
      </c>
      <c r="G10" s="10">
        <f>SUM(D10:D$10)/SUM(D$3:D$10)</f>
        <v>5.3701015965166909E-2</v>
      </c>
      <c r="I10" s="13" t="s">
        <v>10</v>
      </c>
      <c r="J10" s="13">
        <v>50</v>
      </c>
      <c r="K10" s="13">
        <v>13</v>
      </c>
      <c r="L10" s="13">
        <f t="shared" si="1"/>
        <v>37</v>
      </c>
      <c r="M10" s="14">
        <f>SUM(J10:J$10)/SUM(J$3:J$10)</f>
        <v>7.0422535211267609E-2</v>
      </c>
      <c r="N10" s="14">
        <f>SUM(K10:K$10)/SUM(K$3:K$10)</f>
        <v>0.40625</v>
      </c>
      <c r="O10" s="10">
        <f>SUM(L10:L$10)/SUM(L$3:L$10)</f>
        <v>5.4572271386430678E-2</v>
      </c>
      <c r="Q10" s="11" t="s">
        <v>20</v>
      </c>
      <c r="R10" s="7">
        <f>K12</f>
        <v>4.507042253521127E-2</v>
      </c>
      <c r="S10" s="7">
        <v>1</v>
      </c>
      <c r="T10" s="7">
        <v>0</v>
      </c>
      <c r="V10" s="12" t="s">
        <v>28</v>
      </c>
      <c r="W10" s="22" cm="1">
        <f t="array" ref="W10">SUMPRODUCT(F4:F11+F3:F10,G3:G10-G4:G11)/2</f>
        <v>0.82612935413642963</v>
      </c>
      <c r="X10" s="22" cm="1">
        <f t="array" ref="X10">SUMPRODUCT(N4:N11+N3:N10,O3:O10-O4:O11)/2</f>
        <v>0.82561301622418881</v>
      </c>
      <c r="Y10" s="34"/>
    </row>
    <row r="11" spans="1:25" x14ac:dyDescent="0.3">
      <c r="A11" s="4" t="s">
        <v>18</v>
      </c>
      <c r="B11" s="25">
        <f>SUM(B3:B10)</f>
        <v>721</v>
      </c>
      <c r="C11">
        <f>SUM(C3:C10)</f>
        <v>32</v>
      </c>
      <c r="D11">
        <f t="shared" si="0"/>
        <v>689</v>
      </c>
      <c r="E11" s="3">
        <v>0</v>
      </c>
      <c r="F11" s="3">
        <v>0</v>
      </c>
      <c r="G11" s="6">
        <v>0</v>
      </c>
      <c r="I11" s="4" t="s">
        <v>18</v>
      </c>
      <c r="J11" s="26">
        <f>SUM(J3:J10)</f>
        <v>710</v>
      </c>
      <c r="K11">
        <f>SUM(K3:K10)</f>
        <v>32</v>
      </c>
      <c r="L11">
        <f t="shared" si="1"/>
        <v>678</v>
      </c>
      <c r="M11" s="3">
        <v>0</v>
      </c>
      <c r="N11" s="3">
        <v>0</v>
      </c>
      <c r="O11" s="6">
        <v>0</v>
      </c>
      <c r="R11" s="7">
        <v>0</v>
      </c>
      <c r="S11" s="7">
        <v>0</v>
      </c>
      <c r="T11" s="7">
        <v>0</v>
      </c>
      <c r="V11" s="12" t="s">
        <v>29</v>
      </c>
      <c r="W11" s="23">
        <f>2*$W$10-1</f>
        <v>0.65225870827285926</v>
      </c>
      <c r="X11" s="23">
        <f>2*X10-1</f>
        <v>0.65122603244837762</v>
      </c>
      <c r="Y11" s="33"/>
    </row>
    <row r="12" spans="1:25" x14ac:dyDescent="0.3">
      <c r="A12" s="4"/>
      <c r="B12" s="2" t="s">
        <v>17</v>
      </c>
      <c r="C12" s="27">
        <f>C11/B11</f>
        <v>4.4382801664355064E-2</v>
      </c>
      <c r="E12" s="3"/>
      <c r="G12" s="6"/>
      <c r="I12" s="4"/>
      <c r="J12" s="2" t="s">
        <v>17</v>
      </c>
      <c r="K12" s="27">
        <f>K11/J11</f>
        <v>4.507042253521127E-2</v>
      </c>
    </row>
    <row r="13" spans="1:25" x14ac:dyDescent="0.3">
      <c r="A13" s="4"/>
    </row>
    <row r="15" spans="1:25" x14ac:dyDescent="0.3">
      <c r="A15" s="1">
        <v>41456</v>
      </c>
      <c r="B15" t="s">
        <v>0</v>
      </c>
      <c r="C15" s="1">
        <v>41821</v>
      </c>
      <c r="D15" t="s">
        <v>1</v>
      </c>
      <c r="I15" s="1">
        <v>41456</v>
      </c>
      <c r="J15" t="s">
        <v>0</v>
      </c>
      <c r="K15" s="1">
        <v>41821</v>
      </c>
      <c r="L15" t="s">
        <v>13</v>
      </c>
      <c r="Q15" t="s">
        <v>15</v>
      </c>
    </row>
    <row r="16" spans="1:25" x14ac:dyDescent="0.3">
      <c r="A16" t="s">
        <v>2</v>
      </c>
      <c r="B16" t="s">
        <v>11</v>
      </c>
      <c r="C16" t="s">
        <v>12</v>
      </c>
      <c r="D16" t="s">
        <v>25</v>
      </c>
      <c r="E16" t="s">
        <v>21</v>
      </c>
      <c r="F16" t="s">
        <v>22</v>
      </c>
      <c r="G16" t="s">
        <v>24</v>
      </c>
      <c r="I16" t="s">
        <v>2</v>
      </c>
      <c r="J16" t="s">
        <v>11</v>
      </c>
      <c r="K16" t="s">
        <v>12</v>
      </c>
      <c r="L16" t="s">
        <v>25</v>
      </c>
      <c r="M16" t="s">
        <v>21</v>
      </c>
      <c r="N16" t="s">
        <v>22</v>
      </c>
      <c r="O16" t="s">
        <v>24</v>
      </c>
      <c r="Q16" t="s">
        <v>2</v>
      </c>
      <c r="R16" t="s">
        <v>11</v>
      </c>
      <c r="S16" t="s">
        <v>12</v>
      </c>
      <c r="T16" t="s">
        <v>25</v>
      </c>
    </row>
    <row r="17" spans="1:25" x14ac:dyDescent="0.3">
      <c r="A17" t="s">
        <v>3</v>
      </c>
      <c r="B17">
        <v>63</v>
      </c>
      <c r="C17">
        <v>0</v>
      </c>
      <c r="D17">
        <f>B17-C17</f>
        <v>63</v>
      </c>
      <c r="E17" s="3">
        <f>SUM(B17:B$24)/SUM(B$17:B$24)</f>
        <v>1</v>
      </c>
      <c r="F17" s="3">
        <f>SUM(C17:C$24)/SUM(C$17:C$24)</f>
        <v>1</v>
      </c>
      <c r="G17" s="6">
        <f>SUM(D17:D$24)/SUM(D$17:D$24)</f>
        <v>1</v>
      </c>
      <c r="I17" t="s">
        <v>3</v>
      </c>
      <c r="J17">
        <v>62</v>
      </c>
      <c r="K17">
        <v>0</v>
      </c>
      <c r="L17">
        <f>J17-K17</f>
        <v>62</v>
      </c>
      <c r="M17" s="3">
        <f>SUM(J17:J$24)/SUM(J$17:J$24)</f>
        <v>1</v>
      </c>
      <c r="N17" s="3">
        <f>SUM(K17:K$24)/SUM(K$17:K$24)</f>
        <v>1</v>
      </c>
      <c r="O17" s="6">
        <f>SUM(L17:L$24)/SUM(L$17:L$24)</f>
        <v>1</v>
      </c>
      <c r="Q17" s="11" t="s">
        <v>19</v>
      </c>
      <c r="R17" s="7">
        <v>1</v>
      </c>
      <c r="S17" s="7">
        <v>1</v>
      </c>
      <c r="T17" s="7">
        <v>1</v>
      </c>
    </row>
    <row r="18" spans="1:25" x14ac:dyDescent="0.3">
      <c r="A18" t="s">
        <v>4</v>
      </c>
      <c r="B18">
        <v>102</v>
      </c>
      <c r="C18">
        <v>0</v>
      </c>
      <c r="D18">
        <f t="shared" ref="D18:D25" si="2">B18-C18</f>
        <v>102</v>
      </c>
      <c r="E18" s="3">
        <f>SUM(B18:B$24)/SUM(B$17:B$24)</f>
        <v>0.90935251798561156</v>
      </c>
      <c r="F18" s="3">
        <f>SUM(C18:C$24)/SUM(C$17:C$24)</f>
        <v>1</v>
      </c>
      <c r="G18" s="6">
        <f>SUM(D18:D$24)/SUM(D$17:D$24)</f>
        <v>0.905829596412556</v>
      </c>
      <c r="I18" t="s">
        <v>4</v>
      </c>
      <c r="J18">
        <v>102</v>
      </c>
      <c r="K18">
        <v>0</v>
      </c>
      <c r="L18">
        <f t="shared" ref="L18:L25" si="3">J18-K18</f>
        <v>102</v>
      </c>
      <c r="M18" s="3">
        <f>SUM(J18:J$24)/SUM(J$17:J$24)</f>
        <v>0.90948905109489053</v>
      </c>
      <c r="N18" s="3">
        <f>SUM(K18:K$24)/SUM(K$17:K$24)</f>
        <v>1</v>
      </c>
      <c r="O18" s="6">
        <f>SUM(L18:L$24)/SUM(L$17:L$24)</f>
        <v>0.90591805766312594</v>
      </c>
      <c r="Q18" s="11" t="s">
        <v>20</v>
      </c>
      <c r="R18" s="7">
        <f>C26</f>
        <v>3.7410071942446041E-2</v>
      </c>
      <c r="S18" s="7">
        <v>1</v>
      </c>
      <c r="T18" s="7">
        <v>0</v>
      </c>
    </row>
    <row r="19" spans="1:25" x14ac:dyDescent="0.3">
      <c r="A19" t="s">
        <v>5</v>
      </c>
      <c r="B19">
        <v>129</v>
      </c>
      <c r="C19">
        <v>0</v>
      </c>
      <c r="D19">
        <f t="shared" si="2"/>
        <v>129</v>
      </c>
      <c r="E19" s="3">
        <f>SUM(B19:B$24)/SUM(B$17:B$24)</f>
        <v>0.76258992805755399</v>
      </c>
      <c r="F19" s="3">
        <f>SUM(C19:C$24)/SUM(C$17:C$24)</f>
        <v>1</v>
      </c>
      <c r="G19" s="6">
        <f>SUM(D19:D$24)/SUM(D$17:D$24)</f>
        <v>0.75336322869955152</v>
      </c>
      <c r="I19" t="s">
        <v>5</v>
      </c>
      <c r="J19">
        <v>126</v>
      </c>
      <c r="K19">
        <v>0</v>
      </c>
      <c r="L19">
        <f t="shared" si="3"/>
        <v>126</v>
      </c>
      <c r="M19" s="3">
        <f>SUM(J19:J$24)/SUM(J$17:J$24)</f>
        <v>0.76058394160583942</v>
      </c>
      <c r="N19" s="3">
        <f>SUM(K19:K$24)/SUM(K$17:K$24)</f>
        <v>1</v>
      </c>
      <c r="O19" s="6">
        <f>SUM(L19:L$24)/SUM(L$17:L$24)</f>
        <v>0.75113808801213966</v>
      </c>
      <c r="R19" s="7">
        <v>0</v>
      </c>
      <c r="S19" s="7">
        <v>0</v>
      </c>
      <c r="T19" s="7">
        <v>0</v>
      </c>
      <c r="V19" s="20"/>
      <c r="W19" s="20" t="s">
        <v>30</v>
      </c>
      <c r="X19" s="20" t="s">
        <v>31</v>
      </c>
      <c r="Y19" s="31"/>
    </row>
    <row r="20" spans="1:25" x14ac:dyDescent="0.3">
      <c r="A20" t="s">
        <v>6</v>
      </c>
      <c r="B20">
        <v>141</v>
      </c>
      <c r="C20">
        <v>3</v>
      </c>
      <c r="D20">
        <f t="shared" si="2"/>
        <v>138</v>
      </c>
      <c r="E20" s="3">
        <f>SUM(B20:B$24)/SUM(B$17:B$24)</f>
        <v>0.57697841726618704</v>
      </c>
      <c r="F20" s="3">
        <f>SUM(C20:C$24)/SUM(C$17:C$24)</f>
        <v>1</v>
      </c>
      <c r="G20" s="6">
        <f>SUM(D20:D$24)/SUM(D$17:D$24)</f>
        <v>0.5605381165919282</v>
      </c>
      <c r="I20" t="s">
        <v>6</v>
      </c>
      <c r="J20">
        <v>138</v>
      </c>
      <c r="K20">
        <v>3</v>
      </c>
      <c r="L20">
        <f t="shared" si="3"/>
        <v>135</v>
      </c>
      <c r="M20" s="3">
        <f>SUM(J20:J$24)/SUM(J$17:J$24)</f>
        <v>0.57664233576642332</v>
      </c>
      <c r="N20" s="3">
        <f>SUM(K20:K$24)/SUM(K$17:K$24)</f>
        <v>1</v>
      </c>
      <c r="O20" s="6">
        <f>SUM(L20:L$24)/SUM(L$17:L$24)</f>
        <v>0.55993930197268593</v>
      </c>
      <c r="V20" s="12" t="s">
        <v>26</v>
      </c>
      <c r="W20" s="19" cm="1">
        <f t="array" ref="W20">SUMPRODUCT(F18:F25+F17:F24,E17:E24-E18:E25)/2</f>
        <v>0.85251798561151093</v>
      </c>
      <c r="X20" s="19" cm="1">
        <f t="array" ref="X20">SUMPRODUCT(N17:N24+N18:N25,M17:M24-M18:M25)/2</f>
        <v>0.85145985401459856</v>
      </c>
      <c r="Y20" s="32"/>
    </row>
    <row r="21" spans="1:25" x14ac:dyDescent="0.3">
      <c r="A21" t="s">
        <v>7</v>
      </c>
      <c r="B21">
        <v>76</v>
      </c>
      <c r="C21">
        <v>2</v>
      </c>
      <c r="D21">
        <f t="shared" si="2"/>
        <v>74</v>
      </c>
      <c r="E21" s="3">
        <f>SUM(B21:B$24)/SUM(B$17:B$24)</f>
        <v>0.37410071942446044</v>
      </c>
      <c r="F21" s="3">
        <f>SUM(C21:C$24)/SUM(C$17:C$24)</f>
        <v>0.88461538461538458</v>
      </c>
      <c r="G21" s="6">
        <f>SUM(D21:D$24)/SUM(D$17:D$24)</f>
        <v>0.35426008968609868</v>
      </c>
      <c r="I21" t="s">
        <v>7</v>
      </c>
      <c r="J21">
        <v>75</v>
      </c>
      <c r="K21">
        <v>2</v>
      </c>
      <c r="L21">
        <f t="shared" si="3"/>
        <v>73</v>
      </c>
      <c r="M21" s="3">
        <f>SUM(J21:J$24)/SUM(J$17:J$24)</f>
        <v>0.37518248175182484</v>
      </c>
      <c r="N21" s="3">
        <f>SUM(K21:K$24)/SUM(K$17:K$24)</f>
        <v>0.88461538461538458</v>
      </c>
      <c r="O21" s="6">
        <f>SUM(L21:L$24)/SUM(L$17:L$24)</f>
        <v>0.3550834597875569</v>
      </c>
      <c r="Q21" t="s">
        <v>15</v>
      </c>
      <c r="V21" s="12" t="s">
        <v>27</v>
      </c>
      <c r="W21" s="23">
        <f>(2*W20-1)/(1-C26)</f>
        <v>0.73243647234678655</v>
      </c>
      <c r="X21" s="23">
        <f>(2*X20-1)/(1-K26)</f>
        <v>0.73065250379362678</v>
      </c>
      <c r="Y21" s="33"/>
    </row>
    <row r="22" spans="1:25" x14ac:dyDescent="0.3">
      <c r="A22" t="s">
        <v>8</v>
      </c>
      <c r="B22">
        <v>69</v>
      </c>
      <c r="C22">
        <v>1</v>
      </c>
      <c r="D22">
        <f t="shared" si="2"/>
        <v>68</v>
      </c>
      <c r="E22" s="3">
        <f>SUM(B22:B$24)/SUM(B$17:B$24)</f>
        <v>0.26474820143884892</v>
      </c>
      <c r="F22" s="3">
        <f>SUM(C22:C$24)/SUM(C$17:C$24)</f>
        <v>0.80769230769230771</v>
      </c>
      <c r="G22" s="6">
        <f>SUM(D22:D$24)/SUM(D$17:D$24)</f>
        <v>0.24364723467862481</v>
      </c>
      <c r="I22" t="s">
        <v>8</v>
      </c>
      <c r="J22">
        <v>67</v>
      </c>
      <c r="K22">
        <v>1</v>
      </c>
      <c r="L22">
        <f t="shared" si="3"/>
        <v>66</v>
      </c>
      <c r="M22" s="3">
        <f>SUM(J22:J$24)/SUM(J$17:J$24)</f>
        <v>0.26569343065693429</v>
      </c>
      <c r="N22" s="3">
        <f>SUM(K22:K$24)/SUM(K$17:K$24)</f>
        <v>0.80769230769230771</v>
      </c>
      <c r="O22" s="6">
        <f>SUM(L22:L$24)/SUM(L$17:L$24)</f>
        <v>0.24430955993930198</v>
      </c>
      <c r="Q22" t="s">
        <v>2</v>
      </c>
      <c r="R22" t="s">
        <v>11</v>
      </c>
      <c r="S22" t="s">
        <v>12</v>
      </c>
      <c r="T22" t="s">
        <v>25</v>
      </c>
      <c r="V22" s="12"/>
      <c r="W22" s="12"/>
      <c r="X22" s="12"/>
    </row>
    <row r="23" spans="1:25" x14ac:dyDescent="0.3">
      <c r="A23" t="s">
        <v>9</v>
      </c>
      <c r="B23">
        <v>53</v>
      </c>
      <c r="C23">
        <v>8</v>
      </c>
      <c r="D23">
        <f t="shared" si="2"/>
        <v>45</v>
      </c>
      <c r="E23" s="3">
        <f>SUM(B23:B$24)/SUM(B$17:B$24)</f>
        <v>0.16546762589928057</v>
      </c>
      <c r="F23" s="3">
        <f>SUM(C23:C$24)/SUM(C$17:C$24)</f>
        <v>0.76923076923076927</v>
      </c>
      <c r="G23" s="6">
        <f>SUM(D23:D$24)/SUM(D$17:D$24)</f>
        <v>0.14200298953662183</v>
      </c>
      <c r="I23" t="s">
        <v>9</v>
      </c>
      <c r="J23">
        <v>53</v>
      </c>
      <c r="K23">
        <v>8</v>
      </c>
      <c r="L23">
        <f t="shared" si="3"/>
        <v>45</v>
      </c>
      <c r="M23" s="3">
        <f>SUM(J23:J$24)/SUM(J$17:J$24)</f>
        <v>0.16788321167883211</v>
      </c>
      <c r="N23" s="3">
        <f>SUM(K23:K$24)/SUM(K$17:K$24)</f>
        <v>0.76923076923076927</v>
      </c>
      <c r="O23" s="6">
        <f>SUM(L23:L$24)/SUM(L$17:L$24)</f>
        <v>0.1441578148710167</v>
      </c>
      <c r="Q23" s="11" t="s">
        <v>19</v>
      </c>
      <c r="R23" s="7">
        <v>1</v>
      </c>
      <c r="S23" s="7">
        <v>1</v>
      </c>
      <c r="T23" s="7">
        <v>1</v>
      </c>
      <c r="V23" s="12"/>
      <c r="W23" s="12"/>
      <c r="X23" s="12"/>
    </row>
    <row r="24" spans="1:25" x14ac:dyDescent="0.3">
      <c r="A24" s="13" t="s">
        <v>10</v>
      </c>
      <c r="B24" s="13">
        <v>62</v>
      </c>
      <c r="C24" s="13">
        <v>12</v>
      </c>
      <c r="D24" s="13">
        <f t="shared" si="2"/>
        <v>50</v>
      </c>
      <c r="E24" s="14">
        <f>SUM(B24:B$24)/SUM(B$17:B$24)</f>
        <v>8.9208633093525183E-2</v>
      </c>
      <c r="F24" s="14">
        <f>SUM(C24:C$24)/SUM(C$17:C$24)</f>
        <v>0.46153846153846156</v>
      </c>
      <c r="G24" s="10">
        <f>SUM(D24:D$24)/SUM(D$17:D$24)</f>
        <v>7.4738415545590436E-2</v>
      </c>
      <c r="I24" s="13" t="s">
        <v>10</v>
      </c>
      <c r="J24" s="13">
        <v>62</v>
      </c>
      <c r="K24" s="13">
        <v>12</v>
      </c>
      <c r="L24" s="13">
        <f t="shared" si="3"/>
        <v>50</v>
      </c>
      <c r="M24" s="14">
        <f>SUM(J24:J$24)/SUM(J$17:J$24)</f>
        <v>9.0510948905109495E-2</v>
      </c>
      <c r="N24" s="14">
        <f>SUM(K24:K$24)/SUM(K$17:K$24)</f>
        <v>0.46153846153846156</v>
      </c>
      <c r="O24" s="10">
        <f>SUM(L24:L$24)/SUM(L$17:L$24)</f>
        <v>7.5872534142640363E-2</v>
      </c>
      <c r="Q24" s="11" t="s">
        <v>20</v>
      </c>
      <c r="R24" s="7">
        <f>K26</f>
        <v>3.7956204379562042E-2</v>
      </c>
      <c r="S24" s="7">
        <v>1</v>
      </c>
      <c r="T24" s="7">
        <v>0</v>
      </c>
      <c r="V24" s="12" t="s">
        <v>28</v>
      </c>
      <c r="W24" s="12" cm="1">
        <f t="array" ref="W24">SUMPRODUCT(F18:F25+F17:F24,G17:G24-G18:G25)/2</f>
        <v>0.86621823617339322</v>
      </c>
      <c r="X24" s="22" cm="1">
        <f t="array" ref="X24">SUMPRODUCT(N18:N25+N17:N24,O17:O24-O18:O25)/2</f>
        <v>0.86532625189681334</v>
      </c>
      <c r="Y24" s="34"/>
    </row>
    <row r="25" spans="1:25" x14ac:dyDescent="0.3">
      <c r="A25" s="4" t="s">
        <v>18</v>
      </c>
      <c r="B25" s="25">
        <f>SUM(B17:B24)</f>
        <v>695</v>
      </c>
      <c r="C25">
        <f>SUM(C17:C24)</f>
        <v>26</v>
      </c>
      <c r="D25">
        <f t="shared" si="2"/>
        <v>669</v>
      </c>
      <c r="E25" s="3">
        <v>0</v>
      </c>
      <c r="F25" s="3">
        <v>0</v>
      </c>
      <c r="G25" s="6">
        <v>0</v>
      </c>
      <c r="I25" s="4" t="s">
        <v>18</v>
      </c>
      <c r="J25" s="26">
        <f>SUM(J17:J24)</f>
        <v>685</v>
      </c>
      <c r="K25">
        <f>SUM(K17:K24)</f>
        <v>26</v>
      </c>
      <c r="L25">
        <f t="shared" si="3"/>
        <v>659</v>
      </c>
      <c r="M25" s="3">
        <v>0</v>
      </c>
      <c r="N25" s="3">
        <v>0</v>
      </c>
      <c r="O25" s="6">
        <v>0</v>
      </c>
      <c r="R25" s="7">
        <v>0</v>
      </c>
      <c r="S25" s="7">
        <v>0</v>
      </c>
      <c r="T25" s="7">
        <v>0</v>
      </c>
      <c r="V25" s="12" t="s">
        <v>29</v>
      </c>
      <c r="W25" s="23">
        <f>2*$W$24-1</f>
        <v>0.73243647234678644</v>
      </c>
      <c r="X25" s="23">
        <f>2*X24-1</f>
        <v>0.73065250379362667</v>
      </c>
      <c r="Y25" s="33"/>
    </row>
    <row r="26" spans="1:25" x14ac:dyDescent="0.3">
      <c r="A26" s="4"/>
      <c r="B26" s="2" t="s">
        <v>17</v>
      </c>
      <c r="C26" s="27">
        <f>C25/B25</f>
        <v>3.7410071942446041E-2</v>
      </c>
      <c r="I26" s="4"/>
      <c r="J26" s="2" t="s">
        <v>17</v>
      </c>
      <c r="K26" s="27">
        <f>K25/J25</f>
        <v>3.7956204379562042E-2</v>
      </c>
    </row>
    <row r="29" spans="1:25" x14ac:dyDescent="0.3">
      <c r="A29" s="1">
        <v>41821</v>
      </c>
      <c r="B29" t="s">
        <v>0</v>
      </c>
      <c r="C29" s="1">
        <v>42186</v>
      </c>
      <c r="D29" t="s">
        <v>1</v>
      </c>
      <c r="I29" s="1">
        <v>41821</v>
      </c>
      <c r="J29" t="s">
        <v>0</v>
      </c>
      <c r="K29" s="1">
        <v>42186</v>
      </c>
      <c r="L29" t="s">
        <v>13</v>
      </c>
      <c r="Q29" t="s">
        <v>15</v>
      </c>
    </row>
    <row r="30" spans="1:25" x14ac:dyDescent="0.3">
      <c r="A30" t="s">
        <v>2</v>
      </c>
      <c r="B30" t="s">
        <v>11</v>
      </c>
      <c r="C30" t="s">
        <v>12</v>
      </c>
      <c r="D30" t="s">
        <v>25</v>
      </c>
      <c r="E30" t="s">
        <v>21</v>
      </c>
      <c r="F30" t="s">
        <v>22</v>
      </c>
      <c r="G30" t="s">
        <v>24</v>
      </c>
      <c r="I30" t="s">
        <v>2</v>
      </c>
      <c r="J30" t="s">
        <v>11</v>
      </c>
      <c r="K30" t="s">
        <v>12</v>
      </c>
      <c r="L30" t="s">
        <v>25</v>
      </c>
      <c r="M30" t="s">
        <v>21</v>
      </c>
      <c r="N30" t="s">
        <v>22</v>
      </c>
      <c r="O30" t="s">
        <v>24</v>
      </c>
      <c r="Q30" t="s">
        <v>2</v>
      </c>
      <c r="R30" t="s">
        <v>11</v>
      </c>
      <c r="S30" t="s">
        <v>12</v>
      </c>
      <c r="T30" t="s">
        <v>25</v>
      </c>
    </row>
    <row r="31" spans="1:25" x14ac:dyDescent="0.3">
      <c r="A31" t="s">
        <v>3</v>
      </c>
      <c r="B31">
        <v>72</v>
      </c>
      <c r="C31">
        <v>0</v>
      </c>
      <c r="D31">
        <f>B31-C31</f>
        <v>72</v>
      </c>
      <c r="E31" s="3">
        <f>SUM(B31:B$38)/SUM(B$31:B$38)</f>
        <v>1</v>
      </c>
      <c r="F31" s="3">
        <f>SUM(C31:C$38)/SUM(C$31:C$38)</f>
        <v>1</v>
      </c>
      <c r="G31" s="6">
        <f>SUM(D31:D$38)/SUM(D$31:D$38)</f>
        <v>1</v>
      </c>
      <c r="I31" t="s">
        <v>3</v>
      </c>
      <c r="J31">
        <v>71</v>
      </c>
      <c r="K31">
        <v>0</v>
      </c>
      <c r="L31">
        <f>J31-K31</f>
        <v>71</v>
      </c>
      <c r="M31" s="3">
        <f>SUM(J31:J$38)/SUM(J$31:J$38)</f>
        <v>1</v>
      </c>
      <c r="N31" s="3">
        <f>SUM(K31:K$38)/SUM(K$31:K$38)</f>
        <v>1</v>
      </c>
      <c r="O31" s="6">
        <f>SUM(L31:L$38)/SUM(L$31:L$38)</f>
        <v>1</v>
      </c>
      <c r="Q31" s="11" t="s">
        <v>19</v>
      </c>
      <c r="R31" s="7">
        <v>1</v>
      </c>
      <c r="S31" s="7">
        <v>1</v>
      </c>
      <c r="T31" s="7">
        <v>1</v>
      </c>
    </row>
    <row r="32" spans="1:25" x14ac:dyDescent="0.3">
      <c r="A32" t="s">
        <v>4</v>
      </c>
      <c r="B32">
        <v>107</v>
      </c>
      <c r="C32">
        <v>1</v>
      </c>
      <c r="D32">
        <f t="shared" ref="D32:D39" si="4">B32-C32</f>
        <v>106</v>
      </c>
      <c r="E32" s="3">
        <f>SUM(B32:B$38)/SUM(B$31:B$38)</f>
        <v>0.89473684210526316</v>
      </c>
      <c r="F32" s="3">
        <f>SUM(C32:C$38)/SUM(C$31:C$38)</f>
        <v>1</v>
      </c>
      <c r="G32" s="6">
        <f>SUM(D32:D$38)/SUM(D$31:D$38)</f>
        <v>0.88785046728971961</v>
      </c>
      <c r="I32" t="s">
        <v>4</v>
      </c>
      <c r="J32">
        <v>107</v>
      </c>
      <c r="K32">
        <v>1</v>
      </c>
      <c r="L32">
        <f t="shared" ref="L32:L39" si="5">J32-K32</f>
        <v>106</v>
      </c>
      <c r="M32" s="3">
        <f>SUM(J32:J$38)/SUM(J$31:J$38)</f>
        <v>0.89402985074626862</v>
      </c>
      <c r="N32" s="3">
        <f>SUM(K32:K$38)/SUM(K$31:K$38)</f>
        <v>1</v>
      </c>
      <c r="O32" s="6">
        <f>SUM(L32:L$38)/SUM(L$31:L$38)</f>
        <v>0.88694267515923564</v>
      </c>
      <c r="Q32" s="11" t="s">
        <v>20</v>
      </c>
      <c r="R32" s="7">
        <f>C40</f>
        <v>6.1403508771929821E-2</v>
      </c>
      <c r="S32" s="7">
        <v>1</v>
      </c>
      <c r="T32" s="7">
        <v>0</v>
      </c>
    </row>
    <row r="33" spans="1:25" x14ac:dyDescent="0.3">
      <c r="A33" t="s">
        <v>5</v>
      </c>
      <c r="B33">
        <v>134</v>
      </c>
      <c r="C33">
        <v>1</v>
      </c>
      <c r="D33">
        <f t="shared" si="4"/>
        <v>133</v>
      </c>
      <c r="E33" s="3">
        <f>SUM(B33:B$38)/SUM(B$31:B$38)</f>
        <v>0.73830409356725146</v>
      </c>
      <c r="F33" s="3">
        <f>SUM(C33:C$38)/SUM(C$31:C$38)</f>
        <v>0.97619047619047616</v>
      </c>
      <c r="G33" s="6">
        <f>SUM(D33:D$38)/SUM(D$31:D$38)</f>
        <v>0.72274143302180682</v>
      </c>
      <c r="I33" t="s">
        <v>5</v>
      </c>
      <c r="J33">
        <v>128</v>
      </c>
      <c r="K33">
        <v>1</v>
      </c>
      <c r="L33">
        <f t="shared" si="5"/>
        <v>127</v>
      </c>
      <c r="M33" s="3">
        <f>SUM(J33:J$38)/SUM(J$31:J$38)</f>
        <v>0.73432835820895526</v>
      </c>
      <c r="N33" s="3">
        <f>SUM(K33:K$38)/SUM(K$31:K$38)</f>
        <v>0.97619047619047616</v>
      </c>
      <c r="O33" s="6">
        <f>SUM(L33:L$38)/SUM(L$31:L$38)</f>
        <v>0.71815286624203822</v>
      </c>
      <c r="R33" s="7">
        <v>0</v>
      </c>
      <c r="S33" s="7">
        <v>0</v>
      </c>
      <c r="T33" s="7">
        <v>0</v>
      </c>
      <c r="V33" s="20"/>
      <c r="W33" s="20" t="s">
        <v>30</v>
      </c>
      <c r="X33" s="20" t="s">
        <v>31</v>
      </c>
      <c r="Y33" s="31"/>
    </row>
    <row r="34" spans="1:25" x14ac:dyDescent="0.3">
      <c r="A34" t="s">
        <v>6</v>
      </c>
      <c r="B34">
        <v>127</v>
      </c>
      <c r="C34">
        <v>1</v>
      </c>
      <c r="D34">
        <f t="shared" si="4"/>
        <v>126</v>
      </c>
      <c r="E34" s="3">
        <f>SUM(B34:B$38)/SUM(B$31:B$38)</f>
        <v>0.54239766081871343</v>
      </c>
      <c r="F34" s="3">
        <f>SUM(C34:C$38)/SUM(C$31:C$38)</f>
        <v>0.95238095238095233</v>
      </c>
      <c r="G34" s="6">
        <f>SUM(D34:D$38)/SUM(D$31:D$38)</f>
        <v>0.51557632398753894</v>
      </c>
      <c r="I34" t="s">
        <v>6</v>
      </c>
      <c r="J34">
        <v>123</v>
      </c>
      <c r="K34">
        <v>1</v>
      </c>
      <c r="L34">
        <f t="shared" si="5"/>
        <v>122</v>
      </c>
      <c r="M34" s="3">
        <f>SUM(J34:J$38)/SUM(J$31:J$38)</f>
        <v>0.54328358208955219</v>
      </c>
      <c r="N34" s="3">
        <f>SUM(K34:K$38)/SUM(K$31:K$38)</f>
        <v>0.95238095238095233</v>
      </c>
      <c r="O34" s="6">
        <f>SUM(L34:L$38)/SUM(L$31:L$38)</f>
        <v>0.51592356687898089</v>
      </c>
      <c r="V34" s="12" t="s">
        <v>26</v>
      </c>
      <c r="W34" s="22" cm="1">
        <f t="array" ref="W34">SUMPRODUCT(F32:F39+F31:F38,E31:E38-E32:E39)/2</f>
        <v>0.84718741297688682</v>
      </c>
      <c r="X34" s="22" cm="1">
        <f t="array" ref="X34">SUMPRODUCT(N31:N38+N32:N39,M31:M38-M32:M39)/2</f>
        <v>0.84703269367448464</v>
      </c>
      <c r="Y34" s="34"/>
    </row>
    <row r="35" spans="1:25" x14ac:dyDescent="0.3">
      <c r="A35" t="s">
        <v>7</v>
      </c>
      <c r="B35">
        <v>76</v>
      </c>
      <c r="C35">
        <v>7</v>
      </c>
      <c r="D35">
        <f t="shared" si="4"/>
        <v>69</v>
      </c>
      <c r="E35" s="3">
        <f>SUM(B35:B$38)/SUM(B$31:B$38)</f>
        <v>0.35672514619883039</v>
      </c>
      <c r="F35" s="3">
        <f>SUM(C35:C$38)/SUM(C$31:C$38)</f>
        <v>0.9285714285714286</v>
      </c>
      <c r="G35" s="6">
        <f>SUM(D35:D$38)/SUM(D$31:D$38)</f>
        <v>0.31931464174454827</v>
      </c>
      <c r="I35" t="s">
        <v>7</v>
      </c>
      <c r="J35">
        <v>75</v>
      </c>
      <c r="K35">
        <v>7</v>
      </c>
      <c r="L35">
        <f t="shared" si="5"/>
        <v>68</v>
      </c>
      <c r="M35" s="3">
        <f>SUM(J35:J$38)/SUM(J$31:J$38)</f>
        <v>0.35970149253731343</v>
      </c>
      <c r="N35" s="3">
        <f>SUM(K35:K$38)/SUM(K$31:K$38)</f>
        <v>0.9285714285714286</v>
      </c>
      <c r="O35" s="6">
        <f>SUM(L35:L$38)/SUM(L$31:L$38)</f>
        <v>0.321656050955414</v>
      </c>
      <c r="Q35" t="s">
        <v>15</v>
      </c>
      <c r="V35" s="12" t="s">
        <v>27</v>
      </c>
      <c r="W35" s="24">
        <f>(2*W34-1)/(1-C40)</f>
        <v>0.7398012164367308</v>
      </c>
      <c r="X35" s="24">
        <f>(2*X34-1)/(1-K40)</f>
        <v>0.74048377312708502</v>
      </c>
      <c r="Y35" s="35"/>
    </row>
    <row r="36" spans="1:25" x14ac:dyDescent="0.3">
      <c r="A36" t="s">
        <v>8</v>
      </c>
      <c r="B36">
        <v>54</v>
      </c>
      <c r="C36">
        <v>2</v>
      </c>
      <c r="D36">
        <f t="shared" si="4"/>
        <v>52</v>
      </c>
      <c r="E36" s="3">
        <f>SUM(B36:B$38)/SUM(B$31:B$38)</f>
        <v>0.24561403508771928</v>
      </c>
      <c r="F36" s="3">
        <f>SUM(C36:C$38)/SUM(C$31:C$38)</f>
        <v>0.76190476190476186</v>
      </c>
      <c r="G36" s="6">
        <f>SUM(D36:D$38)/SUM(D$31:D$38)</f>
        <v>0.21183800623052959</v>
      </c>
      <c r="I36" t="s">
        <v>8</v>
      </c>
      <c r="J36">
        <v>54</v>
      </c>
      <c r="K36">
        <v>2</v>
      </c>
      <c r="L36">
        <f t="shared" si="5"/>
        <v>52</v>
      </c>
      <c r="M36" s="3">
        <f>SUM(J36:J$38)/SUM(J$31:J$38)</f>
        <v>0.24776119402985075</v>
      </c>
      <c r="N36" s="3">
        <f>SUM(K36:K$38)/SUM(K$31:K$38)</f>
        <v>0.76190476190476186</v>
      </c>
      <c r="O36" s="6">
        <f>SUM(L36:L$38)/SUM(L$31:L$38)</f>
        <v>0.21337579617834396</v>
      </c>
      <c r="Q36" t="s">
        <v>2</v>
      </c>
      <c r="R36" t="s">
        <v>11</v>
      </c>
      <c r="S36" t="s">
        <v>12</v>
      </c>
      <c r="T36" t="s">
        <v>25</v>
      </c>
      <c r="V36" s="12"/>
      <c r="W36" s="12"/>
      <c r="X36" s="12"/>
    </row>
    <row r="37" spans="1:25" x14ac:dyDescent="0.3">
      <c r="A37" t="s">
        <v>9</v>
      </c>
      <c r="B37">
        <v>46</v>
      </c>
      <c r="C37">
        <v>6</v>
      </c>
      <c r="D37">
        <f t="shared" si="4"/>
        <v>40</v>
      </c>
      <c r="E37" s="3">
        <f>SUM(B37:B$38)/SUM(B$31:B$38)</f>
        <v>0.16666666666666666</v>
      </c>
      <c r="F37" s="3">
        <f>SUM(C37:C$38)/SUM(C$31:C$38)</f>
        <v>0.7142857142857143</v>
      </c>
      <c r="G37" s="6">
        <f>SUM(D37:D$38)/SUM(D$31:D$38)</f>
        <v>0.13084112149532709</v>
      </c>
      <c r="I37" t="s">
        <v>9</v>
      </c>
      <c r="J37">
        <v>46</v>
      </c>
      <c r="K37">
        <v>6</v>
      </c>
      <c r="L37">
        <f t="shared" si="5"/>
        <v>40</v>
      </c>
      <c r="M37" s="3">
        <f>SUM(J37:J$38)/SUM(J$31:J$38)</f>
        <v>0.16716417910447762</v>
      </c>
      <c r="N37" s="3">
        <f>SUM(K37:K$38)/SUM(K$31:K$38)</f>
        <v>0.7142857142857143</v>
      </c>
      <c r="O37" s="6">
        <f>SUM(L37:L$38)/SUM(L$31:L$38)</f>
        <v>0.13057324840764331</v>
      </c>
      <c r="Q37" s="11" t="s">
        <v>19</v>
      </c>
      <c r="R37" s="7">
        <v>1</v>
      </c>
      <c r="S37" s="7">
        <v>1</v>
      </c>
      <c r="T37" s="7">
        <v>1</v>
      </c>
      <c r="V37" s="12"/>
      <c r="W37" s="12"/>
      <c r="X37" s="12"/>
    </row>
    <row r="38" spans="1:25" x14ac:dyDescent="0.3">
      <c r="A38" s="13" t="s">
        <v>10</v>
      </c>
      <c r="B38" s="13">
        <v>68</v>
      </c>
      <c r="C38" s="13">
        <v>24</v>
      </c>
      <c r="D38" s="13">
        <f t="shared" si="4"/>
        <v>44</v>
      </c>
      <c r="E38" s="14">
        <f>SUM(B38:B$38)/SUM(B$31:B$38)</f>
        <v>9.9415204678362568E-2</v>
      </c>
      <c r="F38" s="14">
        <f>SUM(C38:C$38)/SUM(C$31:C$38)</f>
        <v>0.5714285714285714</v>
      </c>
      <c r="G38" s="10">
        <f>SUM(D38:D$38)/SUM(D$31:D$38)</f>
        <v>6.8535825545171333E-2</v>
      </c>
      <c r="I38" s="13" t="s">
        <v>10</v>
      </c>
      <c r="J38" s="13">
        <v>66</v>
      </c>
      <c r="K38" s="13">
        <v>24</v>
      </c>
      <c r="L38" s="13">
        <f t="shared" si="5"/>
        <v>42</v>
      </c>
      <c r="M38" s="14">
        <f>SUM(J38:J$38)/SUM(J$31:J$38)</f>
        <v>9.8507462686567168E-2</v>
      </c>
      <c r="N38" s="14">
        <f>SUM(K38:K$38)/SUM(K$31:K$38)</f>
        <v>0.5714285714285714</v>
      </c>
      <c r="O38" s="10">
        <f>SUM(L38:L$38)/SUM(L$31:L$38)</f>
        <v>6.6878980891719744E-2</v>
      </c>
      <c r="Q38" s="11" t="s">
        <v>20</v>
      </c>
      <c r="R38" s="7">
        <f>K40</f>
        <v>6.2686567164179099E-2</v>
      </c>
      <c r="S38" s="7">
        <v>1</v>
      </c>
      <c r="T38" s="7">
        <v>0</v>
      </c>
      <c r="V38" s="12" t="s">
        <v>28</v>
      </c>
      <c r="W38" s="12" cm="1">
        <f t="array" ref="W38">SUMPRODUCT(F32:F39+F31:F38,G31:G38-G32:G39)/2</f>
        <v>0.86990060821836535</v>
      </c>
      <c r="X38" s="22" cm="1">
        <f t="array" ref="X38">SUMPRODUCT(N32:N39+N31:N38,O31:O38-O32:O39)/2</f>
        <v>0.87024188656354262</v>
      </c>
      <c r="Y38" s="34"/>
    </row>
    <row r="39" spans="1:25" x14ac:dyDescent="0.3">
      <c r="A39" s="4" t="s">
        <v>18</v>
      </c>
      <c r="B39" s="25">
        <f>SUM(B31:B38)</f>
        <v>684</v>
      </c>
      <c r="C39">
        <f>SUM(C31:C38)</f>
        <v>42</v>
      </c>
      <c r="D39">
        <f t="shared" si="4"/>
        <v>642</v>
      </c>
      <c r="E39" s="6">
        <v>0</v>
      </c>
      <c r="F39" s="6">
        <v>0</v>
      </c>
      <c r="G39" s="6">
        <v>0</v>
      </c>
      <c r="I39" s="4" t="s">
        <v>18</v>
      </c>
      <c r="J39" s="26">
        <f>SUM(J31:J38)</f>
        <v>670</v>
      </c>
      <c r="K39">
        <f>SUM(K31:K38)</f>
        <v>42</v>
      </c>
      <c r="L39">
        <f t="shared" si="5"/>
        <v>628</v>
      </c>
      <c r="M39" s="6">
        <v>0</v>
      </c>
      <c r="N39" s="6">
        <v>0</v>
      </c>
      <c r="O39" s="6">
        <v>0</v>
      </c>
      <c r="R39" s="7">
        <v>0</v>
      </c>
      <c r="S39" s="7">
        <v>0</v>
      </c>
      <c r="T39" s="7">
        <v>0</v>
      </c>
      <c r="V39" s="12" t="s">
        <v>29</v>
      </c>
      <c r="W39" s="24">
        <f>2*$W$38-1</f>
        <v>0.73980121643673069</v>
      </c>
      <c r="X39" s="24">
        <f>2*X38-1</f>
        <v>0.74048377312708524</v>
      </c>
      <c r="Y39" s="35"/>
    </row>
    <row r="40" spans="1:25" x14ac:dyDescent="0.3">
      <c r="A40" s="4"/>
      <c r="B40" s="2" t="s">
        <v>17</v>
      </c>
      <c r="C40" s="27">
        <f>C39/B39</f>
        <v>6.1403508771929821E-2</v>
      </c>
      <c r="I40" s="4"/>
      <c r="J40" s="2" t="s">
        <v>17</v>
      </c>
      <c r="K40" s="27">
        <f>K39/J39</f>
        <v>6.2686567164179099E-2</v>
      </c>
    </row>
    <row r="43" spans="1:25" x14ac:dyDescent="0.3">
      <c r="A43" s="1">
        <v>42186</v>
      </c>
      <c r="B43" t="s">
        <v>0</v>
      </c>
      <c r="C43" s="1">
        <v>42552</v>
      </c>
      <c r="D43" t="s">
        <v>1</v>
      </c>
      <c r="I43" s="1">
        <v>42186</v>
      </c>
      <c r="J43" t="s">
        <v>0</v>
      </c>
      <c r="K43" s="1">
        <v>42552</v>
      </c>
      <c r="L43" t="s">
        <v>13</v>
      </c>
      <c r="Q43" t="s">
        <v>15</v>
      </c>
    </row>
    <row r="44" spans="1:25" x14ac:dyDescent="0.3">
      <c r="A44" t="s">
        <v>2</v>
      </c>
      <c r="B44" t="s">
        <v>11</v>
      </c>
      <c r="C44" t="s">
        <v>12</v>
      </c>
      <c r="D44" t="s">
        <v>25</v>
      </c>
      <c r="E44" t="s">
        <v>21</v>
      </c>
      <c r="F44" t="s">
        <v>22</v>
      </c>
      <c r="G44" t="s">
        <v>24</v>
      </c>
      <c r="I44" t="s">
        <v>2</v>
      </c>
      <c r="J44" t="s">
        <v>11</v>
      </c>
      <c r="K44" t="s">
        <v>12</v>
      </c>
      <c r="L44" t="s">
        <v>25</v>
      </c>
      <c r="M44" t="s">
        <v>21</v>
      </c>
      <c r="N44" t="s">
        <v>22</v>
      </c>
      <c r="O44" t="s">
        <v>24</v>
      </c>
      <c r="Q44" t="s">
        <v>2</v>
      </c>
      <c r="R44" t="s">
        <v>11</v>
      </c>
      <c r="S44" t="s">
        <v>12</v>
      </c>
      <c r="T44" t="s">
        <v>25</v>
      </c>
    </row>
    <row r="45" spans="1:25" x14ac:dyDescent="0.3">
      <c r="A45" t="s">
        <v>3</v>
      </c>
      <c r="B45">
        <v>76</v>
      </c>
      <c r="C45">
        <v>1</v>
      </c>
      <c r="D45">
        <f>B45-C45</f>
        <v>75</v>
      </c>
      <c r="E45" s="3">
        <f>SUM(B45:B$52)/SUM(B$45:B$52)</f>
        <v>1</v>
      </c>
      <c r="F45" s="3">
        <f>SUM(C45:C$52)/SUM(C$45:C$52)</f>
        <v>1</v>
      </c>
      <c r="G45" s="6">
        <f>SUM(D45:D$52)/SUM(D$45:D$52)</f>
        <v>1</v>
      </c>
      <c r="I45" t="s">
        <v>3</v>
      </c>
      <c r="J45">
        <v>75</v>
      </c>
      <c r="K45">
        <v>1</v>
      </c>
      <c r="L45">
        <f>J45-K45</f>
        <v>74</v>
      </c>
      <c r="M45" s="3">
        <f>SUM(J45:J$52)/SUM(J$45:J$52)</f>
        <v>1</v>
      </c>
      <c r="N45" s="3">
        <f>SUM(K45:K$52)/SUM(K$45:K$52)</f>
        <v>1</v>
      </c>
      <c r="O45" s="6">
        <f>SUM(L45:L$52)/SUM(L$45:L$52)</f>
        <v>1</v>
      </c>
      <c r="Q45" s="11" t="s">
        <v>19</v>
      </c>
      <c r="R45" s="7">
        <v>1</v>
      </c>
      <c r="S45" s="7">
        <v>1</v>
      </c>
      <c r="T45" s="7">
        <v>1</v>
      </c>
    </row>
    <row r="46" spans="1:25" x14ac:dyDescent="0.3">
      <c r="A46" t="s">
        <v>4</v>
      </c>
      <c r="B46">
        <v>119</v>
      </c>
      <c r="C46">
        <v>1</v>
      </c>
      <c r="D46">
        <f t="shared" ref="D46:D53" si="6">B46-C46</f>
        <v>118</v>
      </c>
      <c r="E46" s="3">
        <f>SUM(B46:B$52)/SUM(B$45:B$52)</f>
        <v>0.88198757763975155</v>
      </c>
      <c r="F46" s="3">
        <f>SUM(C46:C$52)/SUM(C$45:C$52)</f>
        <v>0.97826086956521741</v>
      </c>
      <c r="G46" s="6">
        <f>SUM(D46:D$52)/SUM(D$45:D$52)</f>
        <v>0.87458193979933108</v>
      </c>
      <c r="I46" t="s">
        <v>4</v>
      </c>
      <c r="J46">
        <v>119</v>
      </c>
      <c r="K46">
        <v>1</v>
      </c>
      <c r="L46">
        <f t="shared" ref="L46:L53" si="7">J46-K46</f>
        <v>118</v>
      </c>
      <c r="M46" s="3">
        <f>SUM(J46:J$52)/SUM(J$45:J$52)</f>
        <v>0.88151658767772512</v>
      </c>
      <c r="N46" s="3">
        <f>SUM(K46:K$52)/SUM(K$45:K$52)</f>
        <v>0.97826086956521741</v>
      </c>
      <c r="O46" s="6">
        <f>SUM(L46:L$52)/SUM(L$45:L$52)</f>
        <v>0.87393526405451449</v>
      </c>
      <c r="Q46" s="11" t="s">
        <v>20</v>
      </c>
      <c r="R46" s="7">
        <f>C54</f>
        <v>7.1428571428571425E-2</v>
      </c>
      <c r="S46" s="7">
        <v>1</v>
      </c>
      <c r="T46" s="7">
        <v>0</v>
      </c>
    </row>
    <row r="47" spans="1:25" x14ac:dyDescent="0.3">
      <c r="A47" t="s">
        <v>5</v>
      </c>
      <c r="B47">
        <v>119</v>
      </c>
      <c r="C47">
        <v>3</v>
      </c>
      <c r="D47">
        <f t="shared" si="6"/>
        <v>116</v>
      </c>
      <c r="E47" s="3">
        <f>SUM(B47:B$52)/SUM(B$45:B$52)</f>
        <v>0.69720496894409933</v>
      </c>
      <c r="F47" s="3">
        <f>SUM(C47:C$52)/SUM(C$45:C$52)</f>
        <v>0.95652173913043481</v>
      </c>
      <c r="G47" s="6">
        <f>SUM(D47:D$52)/SUM(D$45:D$52)</f>
        <v>0.67725752508361203</v>
      </c>
      <c r="I47" t="s">
        <v>5</v>
      </c>
      <c r="J47">
        <v>116</v>
      </c>
      <c r="K47">
        <v>3</v>
      </c>
      <c r="L47">
        <f t="shared" si="7"/>
        <v>113</v>
      </c>
      <c r="M47" s="3">
        <f>SUM(J47:J$52)/SUM(J$45:J$52)</f>
        <v>0.69352290679304895</v>
      </c>
      <c r="N47" s="3">
        <f>SUM(K47:K$52)/SUM(K$45:K$52)</f>
        <v>0.95652173913043481</v>
      </c>
      <c r="O47" s="6">
        <f>SUM(L47:L$52)/SUM(L$45:L$52)</f>
        <v>0.67291311754684835</v>
      </c>
      <c r="R47" s="7">
        <v>0</v>
      </c>
      <c r="S47" s="7">
        <v>0</v>
      </c>
      <c r="T47" s="7">
        <v>0</v>
      </c>
      <c r="V47" s="20"/>
      <c r="W47" s="20" t="s">
        <v>30</v>
      </c>
      <c r="X47" s="20" t="s">
        <v>31</v>
      </c>
      <c r="Y47" s="31"/>
    </row>
    <row r="48" spans="1:25" x14ac:dyDescent="0.3">
      <c r="A48" t="s">
        <v>6</v>
      </c>
      <c r="B48">
        <v>124</v>
      </c>
      <c r="C48">
        <v>6</v>
      </c>
      <c r="D48">
        <f t="shared" si="6"/>
        <v>118</v>
      </c>
      <c r="E48" s="3">
        <f>SUM(B48:B$52)/SUM(B$45:B$52)</f>
        <v>0.51242236024844723</v>
      </c>
      <c r="F48" s="3">
        <f>SUM(C48:C$52)/SUM(C$45:C$52)</f>
        <v>0.89130434782608692</v>
      </c>
      <c r="G48" s="6">
        <f>SUM(D48:D$52)/SUM(D$45:D$52)</f>
        <v>0.48327759197324416</v>
      </c>
      <c r="I48" t="s">
        <v>6</v>
      </c>
      <c r="J48">
        <v>121</v>
      </c>
      <c r="K48">
        <v>6</v>
      </c>
      <c r="L48">
        <f t="shared" si="7"/>
        <v>115</v>
      </c>
      <c r="M48" s="3">
        <f>SUM(J48:J$52)/SUM(J$45:J$52)</f>
        <v>0.51026856240126384</v>
      </c>
      <c r="N48" s="3">
        <f>SUM(K48:K$52)/SUM(K$45:K$52)</f>
        <v>0.89130434782608692</v>
      </c>
      <c r="O48" s="6">
        <f>SUM(L48:L$52)/SUM(L$45:L$52)</f>
        <v>0.48040885860306642</v>
      </c>
      <c r="V48" s="12" t="s">
        <v>26</v>
      </c>
      <c r="W48" s="22" cm="1">
        <f t="array" ref="W48">SUMPRODUCT(F46:F53+F45:F52,E45:E52-E46:E53)/2</f>
        <v>0.79303942749122325</v>
      </c>
      <c r="X48" s="22" cm="1">
        <f t="array" ref="X48">SUMPRODUCT(N45:N52+N46:N53,M45:M52-M46:M53)/2</f>
        <v>0.79289442956246992</v>
      </c>
      <c r="Y48" s="34"/>
    </row>
    <row r="49" spans="1:25" x14ac:dyDescent="0.3">
      <c r="A49" t="s">
        <v>7</v>
      </c>
      <c r="B49">
        <v>62</v>
      </c>
      <c r="C49">
        <v>5</v>
      </c>
      <c r="D49">
        <f t="shared" si="6"/>
        <v>57</v>
      </c>
      <c r="E49" s="3">
        <f>SUM(B49:B$52)/SUM(B$45:B$52)</f>
        <v>0.31987577639751552</v>
      </c>
      <c r="F49" s="3">
        <f>SUM(C49:C$52)/SUM(C$45:C$52)</f>
        <v>0.76086956521739135</v>
      </c>
      <c r="G49" s="6">
        <f>SUM(D49:D$52)/SUM(D$45:D$52)</f>
        <v>0.28595317725752506</v>
      </c>
      <c r="I49" t="s">
        <v>7</v>
      </c>
      <c r="J49">
        <v>60</v>
      </c>
      <c r="K49">
        <v>5</v>
      </c>
      <c r="L49">
        <f t="shared" si="7"/>
        <v>55</v>
      </c>
      <c r="M49" s="3">
        <f>SUM(J49:J$52)/SUM(J$45:J$52)</f>
        <v>0.31911532385466035</v>
      </c>
      <c r="N49" s="3">
        <f>SUM(K49:K$52)/SUM(K$45:K$52)</f>
        <v>0.76086956521739135</v>
      </c>
      <c r="O49" s="6">
        <f>SUM(L49:L$52)/SUM(L$45:L$52)</f>
        <v>0.28449744463373083</v>
      </c>
      <c r="Q49" t="s">
        <v>15</v>
      </c>
      <c r="V49" s="12" t="s">
        <v>27</v>
      </c>
      <c r="W49" s="23">
        <f>(2*W48-1)/(1-C54)</f>
        <v>0.63116184382725005</v>
      </c>
      <c r="X49" s="23">
        <f>(2*X48-1)/(1-K54)</f>
        <v>0.63169394859640016</v>
      </c>
      <c r="Y49" s="33"/>
    </row>
    <row r="50" spans="1:25" x14ac:dyDescent="0.3">
      <c r="A50" t="s">
        <v>8</v>
      </c>
      <c r="B50">
        <v>50</v>
      </c>
      <c r="C50">
        <v>2</v>
      </c>
      <c r="D50">
        <f t="shared" si="6"/>
        <v>48</v>
      </c>
      <c r="E50" s="3">
        <f>SUM(B50:B$52)/SUM(B$45:B$52)</f>
        <v>0.2236024844720497</v>
      </c>
      <c r="F50" s="3">
        <f>SUM(C50:C$52)/SUM(C$45:C$52)</f>
        <v>0.65217391304347827</v>
      </c>
      <c r="G50" s="6">
        <f>SUM(D50:D$52)/SUM(D$45:D$52)</f>
        <v>0.19063545150501673</v>
      </c>
      <c r="I50" t="s">
        <v>8</v>
      </c>
      <c r="J50">
        <v>49</v>
      </c>
      <c r="K50">
        <v>2</v>
      </c>
      <c r="L50">
        <f t="shared" si="7"/>
        <v>47</v>
      </c>
      <c r="M50" s="3">
        <f>SUM(J50:J$52)/SUM(J$45:J$52)</f>
        <v>0.22432859399684044</v>
      </c>
      <c r="N50" s="3">
        <f>SUM(K50:K$52)/SUM(K$45:K$52)</f>
        <v>0.65217391304347827</v>
      </c>
      <c r="O50" s="6">
        <f>SUM(L50:L$52)/SUM(L$45:L$52)</f>
        <v>0.19080068143100512</v>
      </c>
      <c r="Q50" t="s">
        <v>2</v>
      </c>
      <c r="R50" t="s">
        <v>11</v>
      </c>
      <c r="S50" t="s">
        <v>12</v>
      </c>
      <c r="T50" t="s">
        <v>25</v>
      </c>
      <c r="V50" s="12"/>
      <c r="W50" s="12"/>
      <c r="X50" s="12"/>
    </row>
    <row r="51" spans="1:25" x14ac:dyDescent="0.3">
      <c r="A51" t="s">
        <v>9</v>
      </c>
      <c r="B51">
        <v>37</v>
      </c>
      <c r="C51">
        <v>7</v>
      </c>
      <c r="D51">
        <f t="shared" si="6"/>
        <v>30</v>
      </c>
      <c r="E51" s="3">
        <f>SUM(B51:B$52)/SUM(B$45:B$52)</f>
        <v>0.14596273291925466</v>
      </c>
      <c r="F51" s="3">
        <f>SUM(C51:C$52)/SUM(C$45:C$52)</f>
        <v>0.60869565217391308</v>
      </c>
      <c r="G51" s="6">
        <f>SUM(D51:D$52)/SUM(D$45:D$52)</f>
        <v>0.11036789297658862</v>
      </c>
      <c r="I51" t="s">
        <v>9</v>
      </c>
      <c r="J51">
        <v>36</v>
      </c>
      <c r="K51">
        <v>7</v>
      </c>
      <c r="L51">
        <f t="shared" si="7"/>
        <v>29</v>
      </c>
      <c r="M51" s="3">
        <f>SUM(J51:J$52)/SUM(J$45:J$52)</f>
        <v>0.14691943127962084</v>
      </c>
      <c r="N51" s="3">
        <f>SUM(K51:K$52)/SUM(K$45:K$52)</f>
        <v>0.60869565217391308</v>
      </c>
      <c r="O51" s="6">
        <f>SUM(L51:L$52)/SUM(L$45:L$52)</f>
        <v>0.11073253833049404</v>
      </c>
      <c r="Q51" s="11" t="s">
        <v>19</v>
      </c>
      <c r="R51" s="7">
        <v>1</v>
      </c>
      <c r="S51" s="7">
        <v>1</v>
      </c>
      <c r="T51" s="7">
        <v>1</v>
      </c>
      <c r="V51" s="12"/>
      <c r="W51" s="12"/>
      <c r="X51" s="12"/>
    </row>
    <row r="52" spans="1:25" x14ac:dyDescent="0.3">
      <c r="A52" s="13" t="s">
        <v>10</v>
      </c>
      <c r="B52" s="13">
        <v>57</v>
      </c>
      <c r="C52" s="13">
        <v>21</v>
      </c>
      <c r="D52" s="13">
        <f t="shared" si="6"/>
        <v>36</v>
      </c>
      <c r="E52" s="14">
        <f>SUM(B52:B$52)/SUM(B$45:B$52)</f>
        <v>8.8509316770186336E-2</v>
      </c>
      <c r="F52" s="14">
        <f>SUM(C52:C$52)/SUM(C$45:C$52)</f>
        <v>0.45652173913043476</v>
      </c>
      <c r="G52" s="10">
        <f>SUM(D52:D$52)/SUM(D$45:D$52)</f>
        <v>6.0200668896321072E-2</v>
      </c>
      <c r="I52" s="13" t="s">
        <v>10</v>
      </c>
      <c r="J52" s="13">
        <v>57</v>
      </c>
      <c r="K52" s="13">
        <v>21</v>
      </c>
      <c r="L52" s="13">
        <f t="shared" si="7"/>
        <v>36</v>
      </c>
      <c r="M52" s="14">
        <f>SUM(J52:J$52)/SUM(J$45:J$52)</f>
        <v>9.004739336492891E-2</v>
      </c>
      <c r="N52" s="14">
        <f>SUM(K52:K$52)/SUM(K$45:K$52)</f>
        <v>0.45652173913043476</v>
      </c>
      <c r="O52" s="10">
        <f>SUM(L52:L$52)/SUM(L$45:L$52)</f>
        <v>6.1328790459965928E-2</v>
      </c>
      <c r="Q52" s="11" t="s">
        <v>20</v>
      </c>
      <c r="R52" s="7">
        <f>K54</f>
        <v>7.266982622432859E-2</v>
      </c>
      <c r="S52" s="7">
        <v>1</v>
      </c>
      <c r="T52" s="7">
        <v>0</v>
      </c>
      <c r="V52" s="12" t="s">
        <v>28</v>
      </c>
      <c r="W52" s="22" cm="1">
        <f t="array" ref="W52">SUMPRODUCT(F46:F53+F45:F52,G45:G52-G46:G53)/2</f>
        <v>0.81558092191362508</v>
      </c>
      <c r="X52" s="22" cm="1">
        <f t="array" ref="X52">SUMPRODUCT(N46:N53+N45:N52,O45:O52-O46:O53)/2</f>
        <v>0.8158469742982003</v>
      </c>
      <c r="Y52" s="34"/>
    </row>
    <row r="53" spans="1:25" x14ac:dyDescent="0.3">
      <c r="A53" s="4" t="s">
        <v>18</v>
      </c>
      <c r="B53" s="25">
        <f>SUM(B45:B52)</f>
        <v>644</v>
      </c>
      <c r="C53">
        <f>SUM(C45:C52)</f>
        <v>46</v>
      </c>
      <c r="D53">
        <f t="shared" si="6"/>
        <v>598</v>
      </c>
      <c r="E53" s="3">
        <v>0</v>
      </c>
      <c r="F53" s="3">
        <v>0</v>
      </c>
      <c r="G53" s="6">
        <v>0</v>
      </c>
      <c r="I53" s="4" t="s">
        <v>18</v>
      </c>
      <c r="J53" s="26">
        <f>SUM(J45:J52)</f>
        <v>633</v>
      </c>
      <c r="K53">
        <f>SUM(K45:K52)</f>
        <v>46</v>
      </c>
      <c r="L53">
        <f t="shared" si="7"/>
        <v>587</v>
      </c>
      <c r="M53" s="3">
        <v>0</v>
      </c>
      <c r="N53" s="3">
        <v>0</v>
      </c>
      <c r="O53" s="6">
        <v>0</v>
      </c>
      <c r="R53" s="7">
        <v>0</v>
      </c>
      <c r="S53" s="7">
        <v>0</v>
      </c>
      <c r="T53" s="7">
        <v>0</v>
      </c>
      <c r="V53" s="12" t="s">
        <v>29</v>
      </c>
      <c r="W53" s="23">
        <f>2*$W$52-1</f>
        <v>0.63116184382725016</v>
      </c>
      <c r="X53" s="23">
        <f>2*X52-1</f>
        <v>0.6316939485964006</v>
      </c>
      <c r="Y53" s="33"/>
    </row>
    <row r="54" spans="1:25" x14ac:dyDescent="0.3">
      <c r="B54" s="2" t="s">
        <v>17</v>
      </c>
      <c r="C54" s="27">
        <f>C53/B53</f>
        <v>7.1428571428571425E-2</v>
      </c>
      <c r="F54" s="3"/>
      <c r="I54" s="4"/>
      <c r="J54" s="2" t="s">
        <v>17</v>
      </c>
      <c r="K54" s="27">
        <f>K53/J53</f>
        <v>7.266982622432859E-2</v>
      </c>
    </row>
    <row r="56" spans="1:25" x14ac:dyDescent="0.3">
      <c r="A56" s="4"/>
    </row>
    <row r="57" spans="1:25" x14ac:dyDescent="0.3">
      <c r="A57" s="1">
        <v>42552</v>
      </c>
      <c r="B57" t="s">
        <v>0</v>
      </c>
      <c r="C57" s="1">
        <v>42917</v>
      </c>
      <c r="D57" t="s">
        <v>1</v>
      </c>
      <c r="I57" s="1">
        <v>42552</v>
      </c>
      <c r="J57" t="s">
        <v>0</v>
      </c>
      <c r="K57" s="1">
        <v>42917</v>
      </c>
      <c r="L57" t="s">
        <v>13</v>
      </c>
      <c r="Q57" t="s">
        <v>15</v>
      </c>
    </row>
    <row r="58" spans="1:25" x14ac:dyDescent="0.3">
      <c r="A58" t="s">
        <v>2</v>
      </c>
      <c r="B58" t="s">
        <v>11</v>
      </c>
      <c r="C58" t="s">
        <v>12</v>
      </c>
      <c r="D58" t="s">
        <v>25</v>
      </c>
      <c r="E58" t="s">
        <v>21</v>
      </c>
      <c r="F58" t="s">
        <v>22</v>
      </c>
      <c r="G58" t="s">
        <v>24</v>
      </c>
      <c r="I58" t="s">
        <v>2</v>
      </c>
      <c r="J58" t="s">
        <v>11</v>
      </c>
      <c r="K58" t="s">
        <v>12</v>
      </c>
      <c r="L58" t="s">
        <v>25</v>
      </c>
      <c r="M58" t="s">
        <v>21</v>
      </c>
      <c r="N58" t="s">
        <v>22</v>
      </c>
      <c r="O58" t="s">
        <v>24</v>
      </c>
      <c r="Q58" t="s">
        <v>2</v>
      </c>
      <c r="R58" t="s">
        <v>11</v>
      </c>
      <c r="S58" t="s">
        <v>12</v>
      </c>
      <c r="T58" t="s">
        <v>25</v>
      </c>
    </row>
    <row r="59" spans="1:25" x14ac:dyDescent="0.3">
      <c r="A59" t="s">
        <v>3</v>
      </c>
      <c r="B59">
        <v>81</v>
      </c>
      <c r="C59">
        <v>2</v>
      </c>
      <c r="D59">
        <f>B59-C59</f>
        <v>79</v>
      </c>
      <c r="E59" s="3">
        <f>SUM(B59:B$66)/SUM(B$59:B$66)</f>
        <v>1</v>
      </c>
      <c r="F59" s="3">
        <f>SUM(C59:C$66)/SUM(C$59:C$66)</f>
        <v>1</v>
      </c>
      <c r="G59" s="6">
        <f>SUM(D59:D$66)/SUM(D$59:D$66)</f>
        <v>1</v>
      </c>
      <c r="I59" t="s">
        <v>3</v>
      </c>
      <c r="J59">
        <v>77</v>
      </c>
      <c r="K59">
        <v>2</v>
      </c>
      <c r="L59">
        <f>J59-K59</f>
        <v>75</v>
      </c>
      <c r="M59" s="3">
        <f>SUM(J59:J$66)/SUM(J$59:J$66)</f>
        <v>1</v>
      </c>
      <c r="N59" s="3">
        <f>SUM(K59:K$66)/SUM(K$59:K$66)</f>
        <v>1</v>
      </c>
      <c r="O59" s="6">
        <f>SUM(L59:L$66)/SUM(L$59:L$66)</f>
        <v>1</v>
      </c>
      <c r="Q59" s="11" t="s">
        <v>19</v>
      </c>
      <c r="R59" s="7">
        <v>1</v>
      </c>
      <c r="S59" s="7">
        <v>1</v>
      </c>
      <c r="T59" s="7">
        <v>1</v>
      </c>
    </row>
    <row r="60" spans="1:25" x14ac:dyDescent="0.3">
      <c r="A60" t="s">
        <v>4</v>
      </c>
      <c r="B60">
        <v>118</v>
      </c>
      <c r="C60">
        <v>6</v>
      </c>
      <c r="D60">
        <f t="shared" ref="D60:D67" si="8">B60-C60</f>
        <v>112</v>
      </c>
      <c r="E60" s="3">
        <f>SUM(B60:B$66)/SUM(B$59:B$66)</f>
        <v>0.86699507389162567</v>
      </c>
      <c r="F60" s="3">
        <f>SUM(C60:C$66)/SUM(C$59:C$66)</f>
        <v>0.96610169491525422</v>
      </c>
      <c r="G60" s="6">
        <f>SUM(D60:D$66)/SUM(D$59:D$66)</f>
        <v>0.85636363636363633</v>
      </c>
      <c r="I60" t="s">
        <v>4</v>
      </c>
      <c r="J60">
        <v>117</v>
      </c>
      <c r="K60">
        <v>6</v>
      </c>
      <c r="L60">
        <f t="shared" ref="L60:L67" si="9">J60-K60</f>
        <v>111</v>
      </c>
      <c r="M60" s="3">
        <f>SUM(J60:J$66)/SUM(J$59:J$66)</f>
        <v>0.8716666666666667</v>
      </c>
      <c r="N60" s="3">
        <f>SUM(K60:K$66)/SUM(K$59:K$66)</f>
        <v>0.96610169491525422</v>
      </c>
      <c r="O60" s="6">
        <f>SUM(L60:L$66)/SUM(L$59:L$66)</f>
        <v>0.8613678373382625</v>
      </c>
      <c r="Q60" s="11" t="s">
        <v>20</v>
      </c>
      <c r="R60" s="7">
        <f>C68</f>
        <v>9.688013136288999E-2</v>
      </c>
      <c r="S60" s="7">
        <v>1</v>
      </c>
      <c r="T60" s="7">
        <v>0</v>
      </c>
    </row>
    <row r="61" spans="1:25" x14ac:dyDescent="0.3">
      <c r="A61" t="s">
        <v>5</v>
      </c>
      <c r="B61">
        <v>126</v>
      </c>
      <c r="C61">
        <v>5</v>
      </c>
      <c r="D61">
        <f t="shared" si="8"/>
        <v>121</v>
      </c>
      <c r="E61" s="3">
        <f>SUM(B61:B$66)/SUM(B$59:B$66)</f>
        <v>0.6732348111658456</v>
      </c>
      <c r="F61" s="3">
        <f>SUM(C61:C$66)/SUM(C$59:C$66)</f>
        <v>0.86440677966101698</v>
      </c>
      <c r="G61" s="6">
        <f>SUM(D61:D$66)/SUM(D$59:D$66)</f>
        <v>0.65272727272727271</v>
      </c>
      <c r="I61" t="s">
        <v>5</v>
      </c>
      <c r="J61">
        <v>123</v>
      </c>
      <c r="K61">
        <v>5</v>
      </c>
      <c r="L61">
        <f t="shared" si="9"/>
        <v>118</v>
      </c>
      <c r="M61" s="3">
        <f>SUM(J61:J$66)/SUM(J$59:J$66)</f>
        <v>0.67666666666666664</v>
      </c>
      <c r="N61" s="3">
        <f>SUM(K61:K$66)/SUM(K$59:K$66)</f>
        <v>0.86440677966101698</v>
      </c>
      <c r="O61" s="6">
        <f>SUM(L61:L$66)/SUM(L$59:L$66)</f>
        <v>0.65619223659889092</v>
      </c>
      <c r="R61" s="7">
        <v>0</v>
      </c>
      <c r="S61" s="7">
        <v>0</v>
      </c>
      <c r="T61" s="7">
        <v>0</v>
      </c>
      <c r="V61" s="20"/>
      <c r="W61" s="20" t="s">
        <v>30</v>
      </c>
      <c r="X61" s="20" t="s">
        <v>31</v>
      </c>
      <c r="Y61" s="31"/>
    </row>
    <row r="62" spans="1:25" x14ac:dyDescent="0.3">
      <c r="A62" t="s">
        <v>6</v>
      </c>
      <c r="B62">
        <v>115</v>
      </c>
      <c r="C62">
        <v>6</v>
      </c>
      <c r="D62">
        <f t="shared" si="8"/>
        <v>109</v>
      </c>
      <c r="E62" s="3">
        <f>SUM(B62:B$66)/SUM(B$59:B$66)</f>
        <v>0.4663382594417077</v>
      </c>
      <c r="F62" s="3">
        <f>SUM(C62:C$66)/SUM(C$59:C$66)</f>
        <v>0.77966101694915257</v>
      </c>
      <c r="G62" s="6">
        <f>SUM(D62:D$66)/SUM(D$59:D$66)</f>
        <v>0.43272727272727274</v>
      </c>
      <c r="I62" t="s">
        <v>6</v>
      </c>
      <c r="J62">
        <v>115</v>
      </c>
      <c r="K62">
        <v>6</v>
      </c>
      <c r="L62">
        <f t="shared" si="9"/>
        <v>109</v>
      </c>
      <c r="M62" s="3">
        <f>SUM(J62:J$66)/SUM(J$59:J$66)</f>
        <v>0.47166666666666668</v>
      </c>
      <c r="N62" s="3">
        <f>SUM(K62:K$66)/SUM(K$59:K$66)</f>
        <v>0.77966101694915257</v>
      </c>
      <c r="O62" s="6">
        <f>SUM(L62:L$66)/SUM(L$59:L$66)</f>
        <v>0.43807763401109057</v>
      </c>
      <c r="V62" s="12" t="s">
        <v>26</v>
      </c>
      <c r="W62" s="19" cm="1">
        <f t="array" ref="W62">SUMPRODUCT(F60:F67+F59:F66,E59:E66-E60:E67)/2</f>
        <v>0.74260387965823382</v>
      </c>
      <c r="X62" s="19" cm="1">
        <f t="array" ref="X62">SUMPRODUCT(N59:N66+N60:N67,M59:M66-M60:M67)/2</f>
        <v>0.74049435028248578</v>
      </c>
      <c r="Y62" s="32"/>
    </row>
    <row r="63" spans="1:25" x14ac:dyDescent="0.3">
      <c r="A63" t="s">
        <v>7</v>
      </c>
      <c r="B63">
        <v>51</v>
      </c>
      <c r="C63">
        <v>5</v>
      </c>
      <c r="D63">
        <f t="shared" si="8"/>
        <v>46</v>
      </c>
      <c r="E63" s="3">
        <f>SUM(B63:B$66)/SUM(B$59:B$66)</f>
        <v>0.27750410509031198</v>
      </c>
      <c r="F63" s="3">
        <f>SUM(C63:C$66)/SUM(C$59:C$66)</f>
        <v>0.67796610169491522</v>
      </c>
      <c r="G63" s="6">
        <f>SUM(D63:D$66)/SUM(D$59:D$66)</f>
        <v>0.23454545454545456</v>
      </c>
      <c r="I63" t="s">
        <v>7</v>
      </c>
      <c r="J63">
        <v>50</v>
      </c>
      <c r="K63">
        <v>5</v>
      </c>
      <c r="L63">
        <f t="shared" si="9"/>
        <v>45</v>
      </c>
      <c r="M63" s="3">
        <f>SUM(J63:J$66)/SUM(J$59:J$66)</f>
        <v>0.28000000000000003</v>
      </c>
      <c r="N63" s="3">
        <f>SUM(K63:K$66)/SUM(K$59:K$66)</f>
        <v>0.67796610169491522</v>
      </c>
      <c r="O63" s="6">
        <f>SUM(L63:L$66)/SUM(L$59:L$66)</f>
        <v>0.2365988909426987</v>
      </c>
      <c r="Q63" t="s">
        <v>15</v>
      </c>
      <c r="V63" s="12" t="s">
        <v>27</v>
      </c>
      <c r="W63" s="15">
        <f>(2*W62-1)/(1-C68)</f>
        <v>0.53725731895223416</v>
      </c>
      <c r="X63" s="15">
        <f>(2*X62-1)/(1-K68)</f>
        <v>0.53344403020144726</v>
      </c>
      <c r="Y63" s="36"/>
    </row>
    <row r="64" spans="1:25" x14ac:dyDescent="0.3">
      <c r="A64" t="s">
        <v>8</v>
      </c>
      <c r="B64">
        <v>44</v>
      </c>
      <c r="C64">
        <v>6</v>
      </c>
      <c r="D64">
        <f t="shared" si="8"/>
        <v>38</v>
      </c>
      <c r="E64" s="3">
        <f>SUM(B64:B$66)/SUM(B$59:B$66)</f>
        <v>0.19376026272577998</v>
      </c>
      <c r="F64" s="3">
        <f>SUM(C64:C$66)/SUM(C$59:C$66)</f>
        <v>0.59322033898305082</v>
      </c>
      <c r="G64" s="6">
        <f>SUM(D64:D$66)/SUM(D$59:D$66)</f>
        <v>0.15090909090909091</v>
      </c>
      <c r="I64" t="s">
        <v>8</v>
      </c>
      <c r="J64">
        <v>44</v>
      </c>
      <c r="K64">
        <v>6</v>
      </c>
      <c r="L64">
        <f t="shared" si="9"/>
        <v>38</v>
      </c>
      <c r="M64" s="3">
        <f>SUM(J64:J$66)/SUM(J$59:J$66)</f>
        <v>0.19666666666666666</v>
      </c>
      <c r="N64" s="3">
        <f>SUM(K64:K$66)/SUM(K$59:K$66)</f>
        <v>0.59322033898305082</v>
      </c>
      <c r="O64" s="6">
        <f>SUM(L64:L$66)/SUM(L$59:L$66)</f>
        <v>0.15341959334565619</v>
      </c>
      <c r="Q64" t="s">
        <v>2</v>
      </c>
      <c r="R64" t="s">
        <v>11</v>
      </c>
      <c r="S64" t="s">
        <v>12</v>
      </c>
      <c r="T64" t="s">
        <v>25</v>
      </c>
      <c r="V64" s="12"/>
      <c r="W64" s="12"/>
      <c r="X64" s="12"/>
    </row>
    <row r="65" spans="1:25" x14ac:dyDescent="0.3">
      <c r="A65" t="s">
        <v>9</v>
      </c>
      <c r="B65">
        <v>24</v>
      </c>
      <c r="C65">
        <v>5</v>
      </c>
      <c r="D65">
        <f t="shared" si="8"/>
        <v>19</v>
      </c>
      <c r="E65" s="3">
        <f>SUM(B65:B$66)/SUM(B$59:B$66)</f>
        <v>0.12151067323481117</v>
      </c>
      <c r="F65" s="3">
        <f>SUM(C65:C$66)/SUM(C$59:C$66)</f>
        <v>0.49152542372881358</v>
      </c>
      <c r="G65" s="6">
        <f>SUM(D65:D$66)/SUM(D$59:D$66)</f>
        <v>8.1818181818181818E-2</v>
      </c>
      <c r="I65" t="s">
        <v>9</v>
      </c>
      <c r="J65">
        <v>24</v>
      </c>
      <c r="K65">
        <v>5</v>
      </c>
      <c r="L65">
        <f t="shared" si="9"/>
        <v>19</v>
      </c>
      <c r="M65" s="3">
        <f>SUM(J65:J$66)/SUM(J$59:J$66)</f>
        <v>0.12333333333333334</v>
      </c>
      <c r="N65" s="3">
        <f>SUM(K65:K$66)/SUM(K$59:K$66)</f>
        <v>0.49152542372881358</v>
      </c>
      <c r="O65" s="6">
        <f>SUM(L65:L$66)/SUM(L$59:L$66)</f>
        <v>8.3179297597042512E-2</v>
      </c>
      <c r="Q65" s="11" t="s">
        <v>19</v>
      </c>
      <c r="R65" s="7">
        <v>1</v>
      </c>
      <c r="S65" s="7">
        <v>1</v>
      </c>
      <c r="T65" s="7">
        <v>1</v>
      </c>
      <c r="V65" s="12"/>
      <c r="W65" s="12"/>
      <c r="X65" s="12"/>
    </row>
    <row r="66" spans="1:25" x14ac:dyDescent="0.3">
      <c r="A66" s="13" t="s">
        <v>10</v>
      </c>
      <c r="B66" s="13">
        <v>50</v>
      </c>
      <c r="C66" s="13">
        <v>24</v>
      </c>
      <c r="D66" s="13">
        <f t="shared" si="8"/>
        <v>26</v>
      </c>
      <c r="E66" s="14">
        <f>SUM(B66:B$66)/SUM(B$59:B$66)</f>
        <v>8.2101806239737271E-2</v>
      </c>
      <c r="F66" s="14">
        <f>SUM(C66:C$66)/SUM(C$59:C$66)</f>
        <v>0.40677966101694918</v>
      </c>
      <c r="G66" s="10">
        <f>SUM(D66:D$66)/SUM(D$59:D$66)</f>
        <v>4.7272727272727272E-2</v>
      </c>
      <c r="I66" s="13" t="s">
        <v>10</v>
      </c>
      <c r="J66" s="13">
        <v>50</v>
      </c>
      <c r="K66" s="13">
        <v>24</v>
      </c>
      <c r="L66" s="13">
        <f t="shared" si="9"/>
        <v>26</v>
      </c>
      <c r="M66" s="14">
        <f>SUM(J66:J$66)/SUM(J$59:J$66)</f>
        <v>8.3333333333333329E-2</v>
      </c>
      <c r="N66" s="14">
        <f>SUM(K66:K$66)/SUM(K$59:K$66)</f>
        <v>0.40677966101694918</v>
      </c>
      <c r="O66" s="10">
        <f>SUM(L66:L$66)/SUM(L$59:L$66)</f>
        <v>4.8059149722735672E-2</v>
      </c>
      <c r="Q66" s="11" t="s">
        <v>20</v>
      </c>
      <c r="R66" s="7">
        <f>K68</f>
        <v>9.8333333333333328E-2</v>
      </c>
      <c r="S66" s="7">
        <v>1</v>
      </c>
      <c r="T66" s="7">
        <v>0</v>
      </c>
      <c r="V66" s="12" t="s">
        <v>28</v>
      </c>
      <c r="W66" s="19" cm="1">
        <f t="array" ref="W66">SUMPRODUCT(F60:F67+F59:F66,G59:G66-G60:G67)/2</f>
        <v>0.76862865947611703</v>
      </c>
      <c r="X66" s="19" cm="1">
        <f t="array" ref="X66">SUMPRODUCT(N60:N67+N59:N66,O59:O66-O60:O67)/2</f>
        <v>0.76672201510072369</v>
      </c>
      <c r="Y66" s="32"/>
    </row>
    <row r="67" spans="1:25" x14ac:dyDescent="0.3">
      <c r="A67" s="4" t="s">
        <v>18</v>
      </c>
      <c r="B67" s="25">
        <f>SUM(B59:B66)</f>
        <v>609</v>
      </c>
      <c r="C67">
        <f>SUM(C59:C66)</f>
        <v>59</v>
      </c>
      <c r="D67">
        <f t="shared" si="8"/>
        <v>550</v>
      </c>
      <c r="E67" s="6">
        <v>0</v>
      </c>
      <c r="F67" s="6">
        <v>0</v>
      </c>
      <c r="G67" s="6">
        <v>0</v>
      </c>
      <c r="I67" s="4" t="s">
        <v>18</v>
      </c>
      <c r="J67" s="26">
        <f>SUM(J59:J66)</f>
        <v>600</v>
      </c>
      <c r="K67">
        <f>SUM(K59:K66)</f>
        <v>59</v>
      </c>
      <c r="L67">
        <f t="shared" si="9"/>
        <v>541</v>
      </c>
      <c r="M67" s="6">
        <v>0</v>
      </c>
      <c r="N67" s="6">
        <v>0</v>
      </c>
      <c r="O67" s="6">
        <v>0</v>
      </c>
      <c r="R67" s="7">
        <v>0</v>
      </c>
      <c r="S67" s="7">
        <v>0</v>
      </c>
      <c r="T67" s="7">
        <v>0</v>
      </c>
      <c r="V67" s="12" t="s">
        <v>29</v>
      </c>
      <c r="W67" s="15">
        <f>2*$W$66-1</f>
        <v>0.53725731895223405</v>
      </c>
      <c r="X67" s="15">
        <f>2*X66-1</f>
        <v>0.53344403020144737</v>
      </c>
      <c r="Y67" s="36"/>
    </row>
    <row r="68" spans="1:25" x14ac:dyDescent="0.3">
      <c r="A68" s="4"/>
      <c r="B68" s="2" t="s">
        <v>17</v>
      </c>
      <c r="C68" s="27">
        <f>C67/B67</f>
        <v>9.688013136288999E-2</v>
      </c>
      <c r="I68" s="4"/>
      <c r="J68" s="2" t="s">
        <v>17</v>
      </c>
      <c r="K68" s="27">
        <f>K67/J67</f>
        <v>9.8333333333333328E-2</v>
      </c>
    </row>
    <row r="69" spans="1:25" x14ac:dyDescent="0.3">
      <c r="A69" s="4"/>
      <c r="B69" s="5"/>
      <c r="C69" s="3"/>
      <c r="I69" s="4"/>
      <c r="J69" s="5"/>
      <c r="K69" s="3"/>
    </row>
    <row r="70" spans="1:25" x14ac:dyDescent="0.3">
      <c r="A70" s="4"/>
      <c r="B70" s="5"/>
      <c r="C70" s="3"/>
      <c r="I70" s="4"/>
      <c r="J70" s="5"/>
      <c r="K70" s="3"/>
    </row>
    <row r="71" spans="1:25" x14ac:dyDescent="0.3">
      <c r="A71" s="1">
        <v>41091</v>
      </c>
      <c r="B71" t="s">
        <v>0</v>
      </c>
      <c r="C71" s="1">
        <v>42917</v>
      </c>
      <c r="D71" t="s">
        <v>1</v>
      </c>
      <c r="I71" s="1">
        <v>41091</v>
      </c>
      <c r="J71" t="s">
        <v>0</v>
      </c>
      <c r="K71" s="1">
        <v>42917</v>
      </c>
      <c r="L71" t="s">
        <v>13</v>
      </c>
      <c r="Q71" t="s">
        <v>15</v>
      </c>
    </row>
    <row r="72" spans="1:25" x14ac:dyDescent="0.3">
      <c r="A72" t="s">
        <v>2</v>
      </c>
      <c r="B72" t="s">
        <v>11</v>
      </c>
      <c r="C72" t="s">
        <v>12</v>
      </c>
      <c r="D72" t="s">
        <v>25</v>
      </c>
      <c r="E72" t="s">
        <v>21</v>
      </c>
      <c r="F72" t="s">
        <v>22</v>
      </c>
      <c r="G72" t="s">
        <v>24</v>
      </c>
      <c r="I72" t="s">
        <v>2</v>
      </c>
      <c r="J72" t="s">
        <v>11</v>
      </c>
      <c r="K72" t="s">
        <v>12</v>
      </c>
      <c r="L72" t="s">
        <v>25</v>
      </c>
      <c r="M72" t="s">
        <v>21</v>
      </c>
      <c r="N72" t="s">
        <v>22</v>
      </c>
      <c r="O72" t="s">
        <v>24</v>
      </c>
      <c r="Q72" t="s">
        <v>2</v>
      </c>
      <c r="R72" t="s">
        <v>11</v>
      </c>
      <c r="S72" t="s">
        <v>12</v>
      </c>
      <c r="T72" t="s">
        <v>25</v>
      </c>
    </row>
    <row r="73" spans="1:25" x14ac:dyDescent="0.3">
      <c r="A73" t="s">
        <v>3</v>
      </c>
      <c r="B73">
        <v>55</v>
      </c>
      <c r="C73">
        <v>1</v>
      </c>
      <c r="D73">
        <f>B73-C73</f>
        <v>54</v>
      </c>
      <c r="E73" s="3">
        <f>SUM(B73:B$80)/SUM(B$73:B$80)</f>
        <v>1</v>
      </c>
      <c r="F73" s="3">
        <f>SUM(C73:C$80)/SUM(C$73:C$80)</f>
        <v>1</v>
      </c>
      <c r="G73" s="6">
        <f>SUM(D73:D$80)/SUM(D$73:D$80)</f>
        <v>1</v>
      </c>
      <c r="I73" t="s">
        <v>3</v>
      </c>
      <c r="J73">
        <v>48</v>
      </c>
      <c r="K73">
        <v>1</v>
      </c>
      <c r="L73">
        <f>J73-K73</f>
        <v>47</v>
      </c>
      <c r="M73" s="3">
        <f>SUM(J73:J$80)/SUM(J$73:J$80)</f>
        <v>1</v>
      </c>
      <c r="N73" s="3">
        <f>SUM(K73:K$80)/SUM(K$73:K$80)</f>
        <v>1</v>
      </c>
      <c r="O73" s="6">
        <f>SUM(L73:L$80)/SUM(L$73:L$80)</f>
        <v>1</v>
      </c>
      <c r="Q73" s="11" t="s">
        <v>19</v>
      </c>
      <c r="R73" s="7">
        <v>1</v>
      </c>
      <c r="S73" s="7">
        <v>1</v>
      </c>
      <c r="T73" s="7">
        <v>1</v>
      </c>
    </row>
    <row r="74" spans="1:25" x14ac:dyDescent="0.3">
      <c r="A74" t="s">
        <v>4</v>
      </c>
      <c r="B74">
        <v>86</v>
      </c>
      <c r="C74">
        <v>7</v>
      </c>
      <c r="D74">
        <f t="shared" ref="D74:D81" si="10">B74-C74</f>
        <v>79</v>
      </c>
      <c r="E74" s="3">
        <f>SUM(B74:B$80)/SUM(B$73:B$80)</f>
        <v>0.91875923190546527</v>
      </c>
      <c r="F74" s="3">
        <f>SUM(C74:C$80)/SUM(C$73:C$80)</f>
        <v>0.99502487562189057</v>
      </c>
      <c r="G74" s="6">
        <f>SUM(D74:D$80)/SUM(D$73:D$80)</f>
        <v>0.88655462184873945</v>
      </c>
      <c r="I74" t="s">
        <v>4</v>
      </c>
      <c r="J74">
        <v>84</v>
      </c>
      <c r="K74">
        <v>7</v>
      </c>
      <c r="L74">
        <f t="shared" ref="L74:L81" si="11">J74-K74</f>
        <v>77</v>
      </c>
      <c r="M74" s="3">
        <f>SUM(J74:J$80)/SUM(J$73:J$80)</f>
        <v>0.92592592592592593</v>
      </c>
      <c r="N74" s="3">
        <f>SUM(K74:K$80)/SUM(K$73:K$80)</f>
        <v>0.99502487562189057</v>
      </c>
      <c r="O74" s="6">
        <f>SUM(L74:L$80)/SUM(L$73:L$80)</f>
        <v>0.89485458612975388</v>
      </c>
      <c r="Q74" s="11" t="s">
        <v>20</v>
      </c>
      <c r="R74" s="7">
        <f>C82</f>
        <v>0.29689807976366323</v>
      </c>
      <c r="S74" s="7">
        <v>1</v>
      </c>
      <c r="T74" s="7">
        <v>0</v>
      </c>
    </row>
    <row r="75" spans="1:25" x14ac:dyDescent="0.3">
      <c r="A75" t="s">
        <v>5</v>
      </c>
      <c r="B75">
        <v>114</v>
      </c>
      <c r="C75">
        <v>9</v>
      </c>
      <c r="D75">
        <f t="shared" si="10"/>
        <v>105</v>
      </c>
      <c r="E75" s="3">
        <f>SUM(B75:B$80)/SUM(B$73:B$80)</f>
        <v>0.7917282127031019</v>
      </c>
      <c r="F75" s="3">
        <f>SUM(C75:C$80)/SUM(C$73:C$80)</f>
        <v>0.96019900497512434</v>
      </c>
      <c r="G75" s="6">
        <f>SUM(D75:D$80)/SUM(D$73:D$80)</f>
        <v>0.72058823529411764</v>
      </c>
      <c r="I75" t="s">
        <v>5</v>
      </c>
      <c r="J75">
        <v>107</v>
      </c>
      <c r="K75">
        <v>9</v>
      </c>
      <c r="L75">
        <f t="shared" si="11"/>
        <v>98</v>
      </c>
      <c r="M75" s="3">
        <f>SUM(J75:J$80)/SUM(J$73:J$80)</f>
        <v>0.79629629629629628</v>
      </c>
      <c r="N75" s="3">
        <f>SUM(K75:K$80)/SUM(K$73:K$80)</f>
        <v>0.96019900497512434</v>
      </c>
      <c r="O75" s="6">
        <f>SUM(L75:L$80)/SUM(L$73:L$80)</f>
        <v>0.72259507829977632</v>
      </c>
      <c r="R75" s="7">
        <v>0</v>
      </c>
      <c r="S75" s="7">
        <v>0</v>
      </c>
      <c r="T75" s="7">
        <v>0</v>
      </c>
      <c r="V75" s="20"/>
      <c r="W75" s="20" t="s">
        <v>30</v>
      </c>
      <c r="X75" s="20" t="s">
        <v>31</v>
      </c>
      <c r="Y75" s="31"/>
    </row>
    <row r="76" spans="1:25" x14ac:dyDescent="0.3">
      <c r="A76" t="s">
        <v>6</v>
      </c>
      <c r="B76">
        <v>153</v>
      </c>
      <c r="C76">
        <v>30</v>
      </c>
      <c r="D76">
        <f t="shared" si="10"/>
        <v>123</v>
      </c>
      <c r="E76" s="3">
        <f>SUM(B76:B$80)/SUM(B$73:B$80)</f>
        <v>0.62333825701624812</v>
      </c>
      <c r="F76" s="3">
        <f>SUM(C76:C$80)/SUM(C$73:C$80)</f>
        <v>0.91542288557213936</v>
      </c>
      <c r="G76" s="6">
        <f>SUM(D76:D$80)/SUM(D$73:D$80)</f>
        <v>0.5</v>
      </c>
      <c r="I76" t="s">
        <v>6</v>
      </c>
      <c r="J76">
        <v>145</v>
      </c>
      <c r="K76">
        <v>30</v>
      </c>
      <c r="L76">
        <f t="shared" si="11"/>
        <v>115</v>
      </c>
      <c r="M76" s="3">
        <f>SUM(J76:J$80)/SUM(J$73:J$80)</f>
        <v>0.63117283950617287</v>
      </c>
      <c r="N76" s="3">
        <f>SUM(K76:K$80)/SUM(K$73:K$80)</f>
        <v>0.91542288557213936</v>
      </c>
      <c r="O76" s="6">
        <f>SUM(L76:L$80)/SUM(L$73:L$80)</f>
        <v>0.50335570469798663</v>
      </c>
      <c r="V76" s="12" t="s">
        <v>26</v>
      </c>
      <c r="W76" s="19" cm="1">
        <f t="array" ref="W76">SUMPRODUCT(F74:F81+F73:F80,E73:E80-E74:E81)/2</f>
        <v>0.72546425920618485</v>
      </c>
      <c r="X76" s="19" cm="1">
        <f t="array" ref="X76">SUMPRODUCT(N73:N80+N74:N81,M73:M80-M74:M81)/2</f>
        <v>0.72005328296787663</v>
      </c>
      <c r="Y76" s="32"/>
    </row>
    <row r="77" spans="1:25" x14ac:dyDescent="0.3">
      <c r="A77" t="s">
        <v>7</v>
      </c>
      <c r="B77">
        <v>81</v>
      </c>
      <c r="C77">
        <v>35</v>
      </c>
      <c r="D77">
        <f t="shared" si="10"/>
        <v>46</v>
      </c>
      <c r="E77" s="3">
        <f>SUM(B77:B$80)/SUM(B$73:B$80)</f>
        <v>0.39734121122599703</v>
      </c>
      <c r="F77" s="3">
        <f>SUM(C77:C$80)/SUM(C$73:C$80)</f>
        <v>0.76616915422885568</v>
      </c>
      <c r="G77" s="6">
        <f>SUM(D77:D$80)/SUM(D$73:D$80)</f>
        <v>0.24159663865546219</v>
      </c>
      <c r="I77" t="s">
        <v>7</v>
      </c>
      <c r="J77">
        <v>80</v>
      </c>
      <c r="K77">
        <v>35</v>
      </c>
      <c r="L77">
        <f t="shared" si="11"/>
        <v>45</v>
      </c>
      <c r="M77" s="3">
        <f>SUM(J77:J$80)/SUM(J$73:J$80)</f>
        <v>0.40740740740740738</v>
      </c>
      <c r="N77" s="3">
        <f>SUM(K77:K$80)/SUM(K$73:K$80)</f>
        <v>0.76616915422885568</v>
      </c>
      <c r="O77" s="6">
        <f>SUM(L77:L$80)/SUM(L$73:L$80)</f>
        <v>0.24608501118568232</v>
      </c>
      <c r="Q77" t="s">
        <v>15</v>
      </c>
      <c r="V77" s="12" t="s">
        <v>27</v>
      </c>
      <c r="W77" s="23">
        <f>(2*W76-1)/(1-C82)</f>
        <v>0.64134161127137457</v>
      </c>
      <c r="X77" s="23">
        <f>(2*X76-1)/(1-K82)</f>
        <v>0.63800683383974965</v>
      </c>
      <c r="Y77" s="33"/>
    </row>
    <row r="78" spans="1:25" x14ac:dyDescent="0.3">
      <c r="A78" t="s">
        <v>8</v>
      </c>
      <c r="B78">
        <v>70</v>
      </c>
      <c r="C78">
        <v>34</v>
      </c>
      <c r="D78">
        <f t="shared" si="10"/>
        <v>36</v>
      </c>
      <c r="E78" s="3">
        <f>SUM(B78:B$80)/SUM(B$73:B$80)</f>
        <v>0.2776957163958641</v>
      </c>
      <c r="F78" s="3">
        <f>SUM(C78:C$80)/SUM(C$73:C$80)</f>
        <v>0.59203980099502485</v>
      </c>
      <c r="G78" s="6">
        <f>SUM(D78:D$80)/SUM(D$73:D$80)</f>
        <v>0.14495798319327732</v>
      </c>
      <c r="I78" t="s">
        <v>8</v>
      </c>
      <c r="J78">
        <v>68</v>
      </c>
      <c r="K78">
        <v>34</v>
      </c>
      <c r="L78">
        <f t="shared" si="11"/>
        <v>34</v>
      </c>
      <c r="M78" s="3">
        <f>SUM(J78:J$80)/SUM(J$73:J$80)</f>
        <v>0.2839506172839506</v>
      </c>
      <c r="N78" s="3">
        <f>SUM(K78:K$80)/SUM(K$73:K$80)</f>
        <v>0.59203980099502485</v>
      </c>
      <c r="O78" s="6">
        <f>SUM(L78:L$80)/SUM(L$73:L$80)</f>
        <v>0.14541387024608501</v>
      </c>
      <c r="Q78" t="s">
        <v>2</v>
      </c>
      <c r="R78" t="s">
        <v>11</v>
      </c>
      <c r="S78" t="s">
        <v>12</v>
      </c>
      <c r="T78" t="s">
        <v>25</v>
      </c>
      <c r="V78" s="12"/>
      <c r="W78" s="12"/>
      <c r="X78" s="12"/>
    </row>
    <row r="79" spans="1:25" x14ac:dyDescent="0.3">
      <c r="A79" t="s">
        <v>9</v>
      </c>
      <c r="B79">
        <v>68</v>
      </c>
      <c r="C79">
        <v>45</v>
      </c>
      <c r="D79">
        <f t="shared" si="10"/>
        <v>23</v>
      </c>
      <c r="E79" s="3">
        <f>SUM(B79:B$80)/SUM(B$73:B$80)</f>
        <v>0.17429837518463812</v>
      </c>
      <c r="F79" s="3">
        <f>SUM(C79:C$80)/SUM(C$73:C$80)</f>
        <v>0.4228855721393035</v>
      </c>
      <c r="G79" s="6">
        <f>SUM(D79:D$80)/SUM(D$73:D$80)</f>
        <v>6.9327731092436978E-2</v>
      </c>
      <c r="I79" t="s">
        <v>9</v>
      </c>
      <c r="J79">
        <v>66</v>
      </c>
      <c r="K79">
        <v>45</v>
      </c>
      <c r="L79">
        <f t="shared" si="11"/>
        <v>21</v>
      </c>
      <c r="M79" s="3">
        <f>SUM(J79:J$80)/SUM(J$73:J$80)</f>
        <v>0.17901234567901234</v>
      </c>
      <c r="N79" s="3">
        <f>SUM(K79:K$80)/SUM(K$73:K$80)</f>
        <v>0.4228855721393035</v>
      </c>
      <c r="O79" s="6">
        <f>SUM(L79:L$80)/SUM(L$73:L$80)</f>
        <v>6.9351230425055935E-2</v>
      </c>
      <c r="Q79" s="11" t="s">
        <v>19</v>
      </c>
      <c r="R79" s="7">
        <v>1</v>
      </c>
      <c r="S79" s="7">
        <v>1</v>
      </c>
      <c r="T79" s="7">
        <v>1</v>
      </c>
      <c r="V79" s="12"/>
      <c r="W79" s="12"/>
      <c r="X79" s="12"/>
    </row>
    <row r="80" spans="1:25" x14ac:dyDescent="0.3">
      <c r="A80" s="16" t="s">
        <v>10</v>
      </c>
      <c r="B80" s="16">
        <v>50</v>
      </c>
      <c r="C80" s="16">
        <v>40</v>
      </c>
      <c r="D80" s="16">
        <f t="shared" si="10"/>
        <v>10</v>
      </c>
      <c r="E80" s="17">
        <f>SUM(B80:B$80)/SUM(B$73:B$80)</f>
        <v>7.3855243722304287E-2</v>
      </c>
      <c r="F80" s="17">
        <f>SUM(C80:C$80)/SUM(C$73:C$80)</f>
        <v>0.19900497512437812</v>
      </c>
      <c r="G80" s="18">
        <f>SUM(D80:D$80)/SUM(D$73:D$80)</f>
        <v>2.100840336134454E-2</v>
      </c>
      <c r="I80" s="13" t="s">
        <v>10</v>
      </c>
      <c r="J80" s="13">
        <v>50</v>
      </c>
      <c r="K80" s="13">
        <v>40</v>
      </c>
      <c r="L80" s="13">
        <f t="shared" si="11"/>
        <v>10</v>
      </c>
      <c r="M80" s="14">
        <f>SUM(J80:J$80)/SUM(J$73:J$80)</f>
        <v>7.716049382716049E-2</v>
      </c>
      <c r="N80" s="14">
        <f>SUM(K80:K$80)/SUM(K$73:K$80)</f>
        <v>0.19900497512437812</v>
      </c>
      <c r="O80" s="10">
        <f>SUM(L80:L$80)/SUM(L$73:L$80)</f>
        <v>2.2371364653243849E-2</v>
      </c>
      <c r="Q80" s="11" t="s">
        <v>20</v>
      </c>
      <c r="R80" s="7">
        <f>K82</f>
        <v>0.31018518518518517</v>
      </c>
      <c r="S80" s="7">
        <v>1</v>
      </c>
      <c r="T80" s="7">
        <v>0</v>
      </c>
      <c r="V80" s="12" t="s">
        <v>28</v>
      </c>
      <c r="W80" s="19" cm="1">
        <f t="array" ref="W80">SUMPRODUCT(F74:F81+F73:F80,G73:G80-G74:G81)/2</f>
        <v>0.82067080563568706</v>
      </c>
      <c r="X80" s="19" cm="1">
        <f t="array" ref="X80">SUMPRODUCT(N74:N81+N73:N80,O73:O80-O74:O81)/2</f>
        <v>0.81900341691987488</v>
      </c>
      <c r="Y80" s="32"/>
    </row>
    <row r="81" spans="1:25" x14ac:dyDescent="0.3">
      <c r="A81" s="4" t="s">
        <v>18</v>
      </c>
      <c r="B81" s="25">
        <f>SUM(B73:B80)</f>
        <v>677</v>
      </c>
      <c r="C81">
        <f>SUM(C73:C80)</f>
        <v>201</v>
      </c>
      <c r="D81">
        <f t="shared" si="10"/>
        <v>476</v>
      </c>
      <c r="E81" s="3">
        <v>0</v>
      </c>
      <c r="F81" s="6">
        <v>0</v>
      </c>
      <c r="G81" s="6">
        <v>0</v>
      </c>
      <c r="I81" s="4" t="s">
        <v>18</v>
      </c>
      <c r="J81" s="26">
        <f>SUM(J73:J80)</f>
        <v>648</v>
      </c>
      <c r="K81">
        <f>SUM(K73:K80)</f>
        <v>201</v>
      </c>
      <c r="L81">
        <f t="shared" si="11"/>
        <v>447</v>
      </c>
      <c r="M81" s="3">
        <v>0</v>
      </c>
      <c r="N81" s="6">
        <v>0</v>
      </c>
      <c r="O81" s="6">
        <v>0</v>
      </c>
      <c r="R81" s="7">
        <v>0</v>
      </c>
      <c r="S81" s="7">
        <v>0</v>
      </c>
      <c r="T81" s="7">
        <v>0</v>
      </c>
      <c r="V81" s="12" t="s">
        <v>29</v>
      </c>
      <c r="W81" s="23">
        <f>2*$W$80-1</f>
        <v>0.64134161127137412</v>
      </c>
      <c r="X81" s="23">
        <f>2*X80-1</f>
        <v>0.63800683383974977</v>
      </c>
      <c r="Y81" s="33"/>
    </row>
    <row r="82" spans="1:25" x14ac:dyDescent="0.3">
      <c r="A82" s="4"/>
      <c r="B82" s="2" t="s">
        <v>17</v>
      </c>
      <c r="C82" s="27">
        <f>C81/B81</f>
        <v>0.29689807976366323</v>
      </c>
      <c r="I82" s="4"/>
      <c r="J82" s="2" t="s">
        <v>17</v>
      </c>
      <c r="K82" s="27">
        <f>K81/J81</f>
        <v>0.31018518518518517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"/>
  <sheetViews>
    <sheetView tabSelected="1" zoomScale="78" zoomScaleNormal="78" workbookViewId="0">
      <selection activeCell="AO14" sqref="AO14"/>
    </sheetView>
  </sheetViews>
  <sheetFormatPr defaultColWidth="8.77734375" defaultRowHeight="14.4" x14ac:dyDescent="0.3"/>
  <cols>
    <col min="1" max="1" width="11.109375" style="39" bestFit="1" customWidth="1"/>
    <col min="2" max="2" width="5.44140625" style="39" customWidth="1"/>
    <col min="3" max="3" width="11.109375" style="39" bestFit="1" customWidth="1"/>
    <col min="4" max="4" width="8.77734375" style="39" customWidth="1"/>
    <col min="13" max="13" width="11.33203125" customWidth="1"/>
    <col min="27" max="27" width="8.77734375" style="58"/>
    <col min="28" max="28" width="11.77734375" customWidth="1"/>
    <col min="31" max="31" width="10" bestFit="1" customWidth="1"/>
    <col min="41" max="41" width="8.77734375" customWidth="1"/>
    <col min="42" max="42" width="12.109375" bestFit="1" customWidth="1"/>
    <col min="44" max="44" width="11.6640625" bestFit="1" customWidth="1"/>
    <col min="45" max="45" width="18.44140625" style="60" bestFit="1" customWidth="1"/>
    <col min="48" max="48" width="10" bestFit="1" customWidth="1"/>
    <col min="50" max="50" width="12.6640625" bestFit="1" customWidth="1"/>
    <col min="51" max="51" width="18.44140625" bestFit="1" customWidth="1"/>
    <col min="57" max="57" width="18.44140625" bestFit="1" customWidth="1"/>
  </cols>
  <sheetData>
    <row r="1" spans="1:57" x14ac:dyDescent="0.3">
      <c r="A1" s="1">
        <v>41091</v>
      </c>
      <c r="B1" s="39" t="s">
        <v>0</v>
      </c>
      <c r="C1" s="1">
        <v>41456</v>
      </c>
      <c r="D1"/>
      <c r="H1" s="39" t="s">
        <v>40</v>
      </c>
      <c r="I1" s="39"/>
    </row>
    <row r="2" spans="1:57" ht="28.8" x14ac:dyDescent="0.3">
      <c r="A2" s="2" t="s">
        <v>2</v>
      </c>
      <c r="B2" s="2" t="s">
        <v>11</v>
      </c>
      <c r="C2" s="2" t="s">
        <v>12</v>
      </c>
      <c r="D2" s="2" t="s">
        <v>35</v>
      </c>
      <c r="E2" s="2" t="s">
        <v>36</v>
      </c>
      <c r="F2" s="42" t="s">
        <v>37</v>
      </c>
      <c r="G2" s="2" t="s">
        <v>38</v>
      </c>
      <c r="H2" s="2" t="s">
        <v>49</v>
      </c>
      <c r="I2" s="2" t="s">
        <v>39</v>
      </c>
      <c r="L2" s="2" t="s">
        <v>41</v>
      </c>
      <c r="M2" s="43" cm="1">
        <f t="array" ref="M2">SUMPRODUCT(C3:C10,LN(E3:E10))+SUMPRODUCT(B3:B10-C3:C10,LN(1-E3:E10))</f>
        <v>-103.69575058699691</v>
      </c>
      <c r="P2" s="2"/>
      <c r="Q2" s="2" t="s">
        <v>45</v>
      </c>
      <c r="R2" s="2" t="s">
        <v>46</v>
      </c>
      <c r="AA2" s="59" t="s">
        <v>2</v>
      </c>
      <c r="AB2" s="47" t="s">
        <v>36</v>
      </c>
      <c r="AC2" s="47" t="s">
        <v>50</v>
      </c>
      <c r="AD2" s="47" t="s">
        <v>51</v>
      </c>
      <c r="AE2" s="47" t="s">
        <v>52</v>
      </c>
      <c r="AF2" s="47" t="s">
        <v>53</v>
      </c>
      <c r="AO2" s="55" t="s">
        <v>2</v>
      </c>
      <c r="AP2" s="47" t="s">
        <v>36</v>
      </c>
      <c r="AQ2" s="56" t="s">
        <v>37</v>
      </c>
      <c r="AR2" s="57" t="s">
        <v>50</v>
      </c>
      <c r="AS2" s="61" t="s">
        <v>54</v>
      </c>
      <c r="AU2" s="55" t="s">
        <v>2</v>
      </c>
      <c r="AV2" s="47" t="s">
        <v>36</v>
      </c>
      <c r="AW2" s="56" t="str">
        <f>H2</f>
        <v>MLE_exp</v>
      </c>
      <c r="AX2" s="57" t="s">
        <v>50</v>
      </c>
      <c r="AY2" s="61" t="s">
        <v>54</v>
      </c>
      <c r="BA2" s="55" t="s">
        <v>2</v>
      </c>
      <c r="BB2" s="47" t="s">
        <v>36</v>
      </c>
      <c r="BC2" s="56" t="str">
        <f>I2</f>
        <v>MLE_logit</v>
      </c>
      <c r="BD2" s="57" t="s">
        <v>50</v>
      </c>
      <c r="BE2" s="61" t="s">
        <v>54</v>
      </c>
    </row>
    <row r="3" spans="1:57" x14ac:dyDescent="0.3">
      <c r="A3" s="2" t="s">
        <v>3</v>
      </c>
      <c r="B3" s="2">
        <v>60</v>
      </c>
      <c r="C3" s="2">
        <v>0</v>
      </c>
      <c r="D3" s="51">
        <f>C3/B3</f>
        <v>0</v>
      </c>
      <c r="E3" s="51">
        <v>9.9999999999997294E-5</v>
      </c>
      <c r="F3" s="51">
        <v>1E-4</v>
      </c>
      <c r="G3" s="2">
        <v>1</v>
      </c>
      <c r="H3" s="53">
        <f>EXP($Q$3+G3*$R$3)</f>
        <v>2.0826481909375135E-3</v>
      </c>
      <c r="I3" s="53">
        <f>1/(1+EXP($Q$4+$R$4*G3))</f>
        <v>1.7942965666673536E-3</v>
      </c>
      <c r="L3" s="2" t="s">
        <v>42</v>
      </c>
      <c r="M3" s="28" cm="1">
        <f t="array" ref="M3">SUMPRODUCT(C3:C10,LN(F3:F10))+SUMPRODUCT(B3:B10-C3:C10,LN(1-F3:F10))</f>
        <v>-103.94343336702887</v>
      </c>
      <c r="P3" s="2" t="s">
        <v>47</v>
      </c>
      <c r="Q3" s="42">
        <v>-6.8530441887901707</v>
      </c>
      <c r="R3" s="42">
        <v>0.67892916244918566</v>
      </c>
      <c r="AA3" s="59" t="s">
        <v>3</v>
      </c>
      <c r="AB3" s="49">
        <f>E3</f>
        <v>9.9999999999997294E-5</v>
      </c>
      <c r="AC3" s="2">
        <v>1.96</v>
      </c>
      <c r="AD3" s="2">
        <f>(AB3*(1-AB3)/B3)^(1/2)</f>
        <v>1.2909298973995276E-3</v>
      </c>
      <c r="AE3" s="50">
        <f>AB3+AC3*AD3</f>
        <v>2.6302225989030714E-3</v>
      </c>
      <c r="AF3" s="48">
        <f>IF(AB3-AC3*AD3&gt;0,AB3-AC3*AD3,0)</f>
        <v>0</v>
      </c>
      <c r="AO3" s="2" t="s">
        <v>3</v>
      </c>
      <c r="AP3" s="64">
        <f>E3</f>
        <v>9.9999999999997294E-5</v>
      </c>
      <c r="AQ3" s="52">
        <f>F3</f>
        <v>1E-4</v>
      </c>
      <c r="AR3" s="66">
        <f>(_xlfn.CHISQ.INV.RT(0.05,7)*(AP3*(1-AP3)/8+AQ3*(1-AQ3)/8))^(1/2)</f>
        <v>1.875215569960894E-2</v>
      </c>
      <c r="AS3" s="54" t="str">
        <f>IF(ABS(AP3-AQ3)&gt;AR3,"Significant difference","Insignificant difference")</f>
        <v>Insignificant difference</v>
      </c>
      <c r="AU3" s="2" t="s">
        <v>3</v>
      </c>
      <c r="AV3" s="65">
        <f>E3</f>
        <v>9.9999999999997294E-5</v>
      </c>
      <c r="AW3" s="53">
        <f>H3</f>
        <v>2.0826481909375135E-3</v>
      </c>
      <c r="AX3" s="66">
        <f>(_xlfn.CHISQ.INV.RT(0.05,7)*(AV3*(1-AV3)/8+AW3*(1-AW3)/8))^(1/2)</f>
        <v>6.1889480968728421E-2</v>
      </c>
      <c r="AY3" s="54" t="str">
        <f>IF(ABS(AV3-AW3)&gt;AX3,"Significant difference","Insignificant difference")</f>
        <v>Insignificant difference</v>
      </c>
      <c r="BA3" s="2" t="s">
        <v>3</v>
      </c>
      <c r="BB3" s="65">
        <f>E3</f>
        <v>9.9999999999997294E-5</v>
      </c>
      <c r="BC3" s="53">
        <f>I3</f>
        <v>1.7942965666673536E-3</v>
      </c>
      <c r="BD3" s="67">
        <f>(_xlfn.CHISQ.INV.RT(0.05,7)*(BB3*(1-BB3)/8+BC3*(1-BC3)/8))^(1/2)</f>
        <v>5.7664878851376937E-2</v>
      </c>
      <c r="BE3" s="54" t="str">
        <f>IF(ABS(BB3-BC3)&gt;BD3,"Significant difference","Insignificant difference")</f>
        <v>Insignificant difference</v>
      </c>
    </row>
    <row r="4" spans="1:57" x14ac:dyDescent="0.3">
      <c r="A4" s="2" t="s">
        <v>4</v>
      </c>
      <c r="B4" s="2">
        <v>90</v>
      </c>
      <c r="C4" s="2">
        <v>0</v>
      </c>
      <c r="D4" s="51">
        <f t="shared" ref="D4:D10" si="0">C4/B4</f>
        <v>0</v>
      </c>
      <c r="E4" s="51">
        <v>9.9999999999997294E-5</v>
      </c>
      <c r="F4" s="51">
        <v>1E-4</v>
      </c>
      <c r="G4" s="2">
        <v>2</v>
      </c>
      <c r="H4" s="53">
        <f t="shared" ref="H4:H9" si="1">EXP($Q$3+G4*$R$3)</f>
        <v>4.1064931458146539E-3</v>
      </c>
      <c r="I4" s="53">
        <f>1/(1+EXP($Q$4+$R$4*G4))</f>
        <v>3.7182358106855359E-3</v>
      </c>
      <c r="L4" s="2" t="s">
        <v>43</v>
      </c>
      <c r="M4" s="28" cm="1">
        <f t="array" ref="M4">SUMPRODUCT(C3:C10,LN(H3:H10))+SUMPRODUCT(B3:B10-C3:C10,LN(1-H3:H10))</f>
        <v>-105.72522719413126</v>
      </c>
      <c r="P4" s="2" t="s">
        <v>48</v>
      </c>
      <c r="Q4" s="42">
        <v>7.0519118189444718</v>
      </c>
      <c r="R4" s="42">
        <v>-0.73056550847557811</v>
      </c>
      <c r="AA4" s="59" t="s">
        <v>4</v>
      </c>
      <c r="AB4" s="49">
        <f t="shared" ref="AB4:AB9" si="2">E4</f>
        <v>9.9999999999997294E-5</v>
      </c>
      <c r="AC4" s="2">
        <v>1.96</v>
      </c>
      <c r="AD4" s="2">
        <f t="shared" ref="AD4:AD10" si="3">(AB4*(1-AB4)/B4)^(1/2)</f>
        <v>1.0540398474440944E-3</v>
      </c>
      <c r="AE4" s="50">
        <f t="shared" ref="AE4:AE10" si="4">AB4+AC4*AD4</f>
        <v>2.1659181009904224E-3</v>
      </c>
      <c r="AF4" s="48">
        <f t="shared" ref="AF4:AF10" si="5">IF(AB4-AC4*AD4&gt;0,AB4-AC4*AD4,0)</f>
        <v>0</v>
      </c>
      <c r="AO4" s="2" t="s">
        <v>4</v>
      </c>
      <c r="AP4" s="64">
        <f t="shared" ref="AP4:AP10" si="6">E4</f>
        <v>9.9999999999997294E-5</v>
      </c>
      <c r="AQ4" s="52">
        <f t="shared" ref="AQ4:AQ10" si="7">F4</f>
        <v>1E-4</v>
      </c>
      <c r="AR4" s="66">
        <f t="shared" ref="AR4:AR10" si="8">(_xlfn.CHISQ.INV.RT(0.05,7)*(AP4*(1-AP4)/8+AQ4*(1-AQ4)/8))^(1/2)</f>
        <v>1.875215569960894E-2</v>
      </c>
      <c r="AS4" s="54" t="str">
        <f t="shared" ref="AS4:AS10" si="9">IF(ABS(AP4-AQ4)&gt;AR4,"Significant difference","Insignificant difference")</f>
        <v>Insignificant difference</v>
      </c>
      <c r="AU4" s="2" t="s">
        <v>4</v>
      </c>
      <c r="AV4" s="65">
        <f t="shared" ref="AV4:AV10" si="10">E4</f>
        <v>9.9999999999997294E-5</v>
      </c>
      <c r="AW4" s="53">
        <f t="shared" ref="AW4:AW10" si="11">H4</f>
        <v>4.1064931458146539E-3</v>
      </c>
      <c r="AX4" s="66">
        <f t="shared" ref="AX4:AX10" si="12">(_xlfn.CHISQ.INV.RT(0.05,7)*(AV4*(1-AV4)/8+AW4*(1-AW4)/8))^(1/2)</f>
        <v>8.5831208629180852E-2</v>
      </c>
      <c r="AY4" s="54" t="str">
        <f t="shared" ref="AY4:AY10" si="13">IF(ABS(AV4-AW4)&gt;AX4,"Significant difference","Insignificant difference")</f>
        <v>Insignificant difference</v>
      </c>
      <c r="BA4" s="2" t="s">
        <v>4</v>
      </c>
      <c r="BB4" s="65">
        <f t="shared" ref="BB4:BB9" si="14">E4</f>
        <v>9.9999999999997294E-5</v>
      </c>
      <c r="BC4" s="53">
        <f t="shared" ref="BC4:BC10" si="15">I4</f>
        <v>3.7182358106855359E-3</v>
      </c>
      <c r="BD4" s="67">
        <f t="shared" ref="BD4:BD10" si="16">(_xlfn.CHISQ.INV.RT(0.05,7)*(BB4*(1-BB4)/8+BC4*(1-BC4)/8))^(1/2)</f>
        <v>8.1790155753342697E-2</v>
      </c>
      <c r="BE4" s="54" t="str">
        <f t="shared" ref="BE4:BE10" si="17">IF(ABS(BB4-BC4)&gt;BD4,"Significant difference","Insignificant difference")</f>
        <v>Insignificant difference</v>
      </c>
    </row>
    <row r="5" spans="1:57" x14ac:dyDescent="0.3">
      <c r="A5" s="2" t="s">
        <v>5</v>
      </c>
      <c r="B5" s="2">
        <v>125</v>
      </c>
      <c r="C5" s="2">
        <v>2</v>
      </c>
      <c r="D5" s="51">
        <f t="shared" si="0"/>
        <v>1.6E-2</v>
      </c>
      <c r="E5" s="51">
        <v>1.6E-2</v>
      </c>
      <c r="F5" s="51">
        <v>1.5995729737759822E-2</v>
      </c>
      <c r="G5" s="2">
        <v>3</v>
      </c>
      <c r="H5" s="53">
        <f t="shared" si="1"/>
        <v>8.0970401194028103E-3</v>
      </c>
      <c r="I5" s="53">
        <f t="shared" ref="I5:I10" si="18">1/(1+EXP($Q$4+$R$4*G5))</f>
        <v>7.6892329944422402E-3</v>
      </c>
      <c r="L5" s="2" t="s">
        <v>44</v>
      </c>
      <c r="M5" s="28" cm="1">
        <f t="array" ref="M5">SUMPRODUCT(C3:C10,LN(I3:I10))+SUMPRODUCT(B3:B10-C3:C10,LN(1-I3:I10))</f>
        <v>-105.92192299379694</v>
      </c>
      <c r="AA5" s="59" t="s">
        <v>5</v>
      </c>
      <c r="AB5" s="49">
        <f t="shared" si="2"/>
        <v>1.6E-2</v>
      </c>
      <c r="AC5" s="2">
        <v>1.96</v>
      </c>
      <c r="AD5" s="2">
        <f t="shared" si="3"/>
        <v>1.1222833866720117E-2</v>
      </c>
      <c r="AE5" s="50">
        <f t="shared" si="4"/>
        <v>3.7996754378771432E-2</v>
      </c>
      <c r="AF5" s="48">
        <f t="shared" si="5"/>
        <v>0</v>
      </c>
      <c r="AO5" s="2" t="s">
        <v>5</v>
      </c>
      <c r="AP5" s="64">
        <f t="shared" si="6"/>
        <v>1.6E-2</v>
      </c>
      <c r="AQ5" s="52">
        <f t="shared" si="7"/>
        <v>1.5995729737759822E-2</v>
      </c>
      <c r="AR5" s="66">
        <f t="shared" si="8"/>
        <v>0.23528917582565737</v>
      </c>
      <c r="AS5" s="54" t="str">
        <f t="shared" si="9"/>
        <v>Insignificant difference</v>
      </c>
      <c r="AU5" s="2" t="s">
        <v>5</v>
      </c>
      <c r="AV5" s="65">
        <f t="shared" si="10"/>
        <v>1.6E-2</v>
      </c>
      <c r="AW5" s="53">
        <f t="shared" si="11"/>
        <v>8.0970401194028103E-3</v>
      </c>
      <c r="AX5" s="66">
        <f t="shared" si="12"/>
        <v>0.20446668100517609</v>
      </c>
      <c r="AY5" s="54" t="str">
        <f t="shared" si="13"/>
        <v>Insignificant difference</v>
      </c>
      <c r="BA5" s="2" t="s">
        <v>5</v>
      </c>
      <c r="BB5" s="65">
        <f t="shared" si="14"/>
        <v>1.6E-2</v>
      </c>
      <c r="BC5" s="53">
        <f t="shared" si="15"/>
        <v>7.6892329944422402E-3</v>
      </c>
      <c r="BD5" s="67">
        <f t="shared" si="16"/>
        <v>0.20273346721310939</v>
      </c>
      <c r="BE5" s="54" t="str">
        <f t="shared" si="17"/>
        <v>Insignificant difference</v>
      </c>
    </row>
    <row r="6" spans="1:57" x14ac:dyDescent="0.3">
      <c r="A6" s="2" t="s">
        <v>6</v>
      </c>
      <c r="B6" s="2">
        <v>164</v>
      </c>
      <c r="C6" s="2">
        <v>4</v>
      </c>
      <c r="D6" s="51">
        <f t="shared" si="0"/>
        <v>2.4390243902439025E-2</v>
      </c>
      <c r="E6" s="51">
        <v>2.4390243902439025E-2</v>
      </c>
      <c r="F6" s="51">
        <v>2.0080230102785115E-2</v>
      </c>
      <c r="G6" s="2">
        <v>4</v>
      </c>
      <c r="H6" s="53">
        <f t="shared" si="1"/>
        <v>1.5965461615841149E-2</v>
      </c>
      <c r="I6" s="53">
        <f t="shared" si="18"/>
        <v>1.5833770463281327E-2</v>
      </c>
      <c r="AA6" s="59" t="s">
        <v>6</v>
      </c>
      <c r="AB6" s="49">
        <f t="shared" si="2"/>
        <v>2.4390243902439025E-2</v>
      </c>
      <c r="AC6" s="2">
        <v>1.96</v>
      </c>
      <c r="AD6" s="2">
        <f t="shared" si="3"/>
        <v>1.2045482885970606E-2</v>
      </c>
      <c r="AE6" s="50">
        <f t="shared" si="4"/>
        <v>4.7999390358941407E-2</v>
      </c>
      <c r="AF6" s="48">
        <f t="shared" si="5"/>
        <v>7.8109744593663974E-4</v>
      </c>
      <c r="AO6" s="2" t="s">
        <v>6</v>
      </c>
      <c r="AP6" s="64">
        <f t="shared" si="6"/>
        <v>2.4390243902439025E-2</v>
      </c>
      <c r="AQ6" s="52">
        <f t="shared" si="7"/>
        <v>2.0080230102785115E-2</v>
      </c>
      <c r="AR6" s="66">
        <f t="shared" si="8"/>
        <v>0.27648055896427404</v>
      </c>
      <c r="AS6" s="54" t="str">
        <f t="shared" si="9"/>
        <v>Insignificant difference</v>
      </c>
      <c r="AU6" s="2" t="s">
        <v>6</v>
      </c>
      <c r="AV6" s="65">
        <f t="shared" si="10"/>
        <v>2.4390243902439025E-2</v>
      </c>
      <c r="AW6" s="53">
        <f t="shared" si="11"/>
        <v>1.5965461615841149E-2</v>
      </c>
      <c r="AX6" s="66">
        <f t="shared" si="12"/>
        <v>0.26356578955219417</v>
      </c>
      <c r="AY6" s="54" t="str">
        <f t="shared" si="13"/>
        <v>Insignificant difference</v>
      </c>
      <c r="BA6" s="2" t="s">
        <v>6</v>
      </c>
      <c r="BB6" s="65">
        <f t="shared" si="14"/>
        <v>2.4390243902439025E-2</v>
      </c>
      <c r="BC6" s="53">
        <f t="shared" si="15"/>
        <v>1.5833770463281327E-2</v>
      </c>
      <c r="BD6" s="67">
        <f t="shared" si="16"/>
        <v>0.26314012286400051</v>
      </c>
      <c r="BE6" s="54" t="str">
        <f t="shared" si="17"/>
        <v>Insignificant difference</v>
      </c>
    </row>
    <row r="7" spans="1:57" x14ac:dyDescent="0.3">
      <c r="A7" s="2" t="s">
        <v>7</v>
      </c>
      <c r="B7" s="2">
        <v>85</v>
      </c>
      <c r="C7" s="2">
        <v>1</v>
      </c>
      <c r="D7" s="51">
        <f t="shared" si="0"/>
        <v>1.1764705882352941E-2</v>
      </c>
      <c r="E7" s="51">
        <v>1.1764705882352941E-2</v>
      </c>
      <c r="F7" s="51">
        <v>2.0080229965526754E-2</v>
      </c>
      <c r="G7" s="2">
        <v>5</v>
      </c>
      <c r="H7" s="53">
        <f t="shared" si="1"/>
        <v>3.1480140995731785E-2</v>
      </c>
      <c r="I7" s="53">
        <f t="shared" si="18"/>
        <v>3.2324095575697966E-2</v>
      </c>
      <c r="AA7" s="59" t="s">
        <v>7</v>
      </c>
      <c r="AB7" s="49">
        <f t="shared" si="2"/>
        <v>1.1764705882352941E-2</v>
      </c>
      <c r="AC7" s="2">
        <v>1.96</v>
      </c>
      <c r="AD7" s="2">
        <f t="shared" si="3"/>
        <v>1.1695296982299022E-2</v>
      </c>
      <c r="AE7" s="50">
        <f t="shared" si="4"/>
        <v>3.4687487967659025E-2</v>
      </c>
      <c r="AF7" s="48">
        <f t="shared" si="5"/>
        <v>0</v>
      </c>
      <c r="AO7" s="2" t="s">
        <v>7</v>
      </c>
      <c r="AP7" s="64">
        <f t="shared" si="6"/>
        <v>1.1764705882352941E-2</v>
      </c>
      <c r="AQ7" s="52">
        <f t="shared" si="7"/>
        <v>2.0080229965526754E-2</v>
      </c>
      <c r="AR7" s="66">
        <f t="shared" si="8"/>
        <v>0.23461353465276533</v>
      </c>
      <c r="AS7" s="54" t="str">
        <f t="shared" si="9"/>
        <v>Insignificant difference</v>
      </c>
      <c r="AU7" s="2" t="s">
        <v>7</v>
      </c>
      <c r="AV7" s="65">
        <f t="shared" si="10"/>
        <v>1.1764705882352941E-2</v>
      </c>
      <c r="AW7" s="53">
        <f t="shared" si="11"/>
        <v>3.1480140995731785E-2</v>
      </c>
      <c r="AX7" s="66">
        <f t="shared" si="12"/>
        <v>0.27213135607395056</v>
      </c>
      <c r="AY7" s="54" t="str">
        <f t="shared" si="13"/>
        <v>Insignificant difference</v>
      </c>
      <c r="BA7" s="2" t="s">
        <v>7</v>
      </c>
      <c r="BB7" s="65">
        <f t="shared" si="14"/>
        <v>1.1764705882352941E-2</v>
      </c>
      <c r="BC7" s="53">
        <f t="shared" si="15"/>
        <v>3.2324095575697966E-2</v>
      </c>
      <c r="BD7" s="67">
        <f t="shared" si="16"/>
        <v>0.27467215494573327</v>
      </c>
      <c r="BE7" s="54" t="str">
        <f t="shared" si="17"/>
        <v>Insignificant difference</v>
      </c>
    </row>
    <row r="8" spans="1:57" x14ac:dyDescent="0.3">
      <c r="A8" s="2" t="s">
        <v>8</v>
      </c>
      <c r="B8" s="2">
        <v>78</v>
      </c>
      <c r="C8" s="2">
        <v>4</v>
      </c>
      <c r="D8" s="51">
        <f t="shared" si="0"/>
        <v>5.128205128205128E-2</v>
      </c>
      <c r="E8" s="51">
        <v>5.128205128205128E-2</v>
      </c>
      <c r="F8" s="51">
        <v>5.1281946349950917E-2</v>
      </c>
      <c r="G8" s="2">
        <v>6</v>
      </c>
      <c r="H8" s="53">
        <f t="shared" si="1"/>
        <v>6.2071445283352726E-2</v>
      </c>
      <c r="I8" s="53">
        <f t="shared" si="18"/>
        <v>6.4856747957274016E-2</v>
      </c>
      <c r="AA8" s="59" t="s">
        <v>8</v>
      </c>
      <c r="AB8" s="49">
        <f t="shared" si="2"/>
        <v>5.128205128205128E-2</v>
      </c>
      <c r="AC8" s="2">
        <v>1.96</v>
      </c>
      <c r="AD8" s="2">
        <f t="shared" si="3"/>
        <v>2.4974911128497802E-2</v>
      </c>
      <c r="AE8" s="50">
        <f t="shared" si="4"/>
        <v>0.10023287709390696</v>
      </c>
      <c r="AF8" s="48">
        <f t="shared" si="5"/>
        <v>2.3312254701955901E-3</v>
      </c>
      <c r="AO8" s="2" t="s">
        <v>8</v>
      </c>
      <c r="AP8" s="64">
        <f t="shared" si="6"/>
        <v>5.128205128205128E-2</v>
      </c>
      <c r="AQ8" s="52">
        <f t="shared" si="7"/>
        <v>5.1281946349950917E-2</v>
      </c>
      <c r="AR8" s="66">
        <f t="shared" si="8"/>
        <v>0.41364136137598168</v>
      </c>
      <c r="AS8" s="54" t="str">
        <f t="shared" si="9"/>
        <v>Insignificant difference</v>
      </c>
      <c r="AU8" s="2" t="s">
        <v>8</v>
      </c>
      <c r="AV8" s="65">
        <f t="shared" si="10"/>
        <v>5.128205128205128E-2</v>
      </c>
      <c r="AW8" s="53">
        <f t="shared" si="11"/>
        <v>6.2071445283352726E-2</v>
      </c>
      <c r="AX8" s="66">
        <f t="shared" si="12"/>
        <v>0.43349831615777523</v>
      </c>
      <c r="AY8" s="54" t="str">
        <f t="shared" si="13"/>
        <v>Insignificant difference</v>
      </c>
      <c r="BA8" s="2" t="s">
        <v>8</v>
      </c>
      <c r="BB8" s="65">
        <f t="shared" si="14"/>
        <v>5.128205128205128E-2</v>
      </c>
      <c r="BC8" s="53">
        <f t="shared" si="15"/>
        <v>6.4856747957274016E-2</v>
      </c>
      <c r="BD8" s="67">
        <f t="shared" si="16"/>
        <v>0.43840254907773202</v>
      </c>
      <c r="BE8" s="54" t="str">
        <f t="shared" si="17"/>
        <v>Insignificant difference</v>
      </c>
    </row>
    <row r="9" spans="1:57" x14ac:dyDescent="0.3">
      <c r="A9" s="2" t="s">
        <v>9</v>
      </c>
      <c r="B9" s="2">
        <v>69</v>
      </c>
      <c r="C9" s="2">
        <v>8</v>
      </c>
      <c r="D9" s="51">
        <f t="shared" si="0"/>
        <v>0.11594202898550725</v>
      </c>
      <c r="E9" s="51">
        <v>0.11594202898550725</v>
      </c>
      <c r="F9" s="51">
        <v>0.11593761008480696</v>
      </c>
      <c r="G9" s="2">
        <v>7</v>
      </c>
      <c r="H9" s="53">
        <f t="shared" si="1"/>
        <v>0.1223903133117047</v>
      </c>
      <c r="I9" s="53">
        <f t="shared" si="18"/>
        <v>0.12587288471984992</v>
      </c>
      <c r="AA9" s="59" t="s">
        <v>9</v>
      </c>
      <c r="AB9" s="49">
        <f t="shared" si="2"/>
        <v>0.11594202898550725</v>
      </c>
      <c r="AC9" s="2">
        <v>1.96</v>
      </c>
      <c r="AD9" s="2">
        <f t="shared" si="3"/>
        <v>3.854217996215617E-2</v>
      </c>
      <c r="AE9" s="50">
        <f t="shared" si="4"/>
        <v>0.19148470171133336</v>
      </c>
      <c r="AF9" s="48">
        <f t="shared" si="5"/>
        <v>4.0399356259681149E-2</v>
      </c>
      <c r="AO9" s="2" t="s">
        <v>9</v>
      </c>
      <c r="AP9" s="64">
        <f t="shared" si="6"/>
        <v>0.11594202898550725</v>
      </c>
      <c r="AQ9" s="52">
        <f t="shared" si="7"/>
        <v>0.11593761008480696</v>
      </c>
      <c r="AR9" s="66">
        <f t="shared" si="8"/>
        <v>0.60038542531575223</v>
      </c>
      <c r="AS9" s="54" t="str">
        <f t="shared" si="9"/>
        <v>Insignificant difference</v>
      </c>
      <c r="AU9" s="2" t="s">
        <v>9</v>
      </c>
      <c r="AV9" s="65">
        <f t="shared" si="10"/>
        <v>0.11594202898550725</v>
      </c>
      <c r="AW9" s="53">
        <f t="shared" si="11"/>
        <v>0.1223903133117047</v>
      </c>
      <c r="AX9" s="66">
        <f t="shared" si="12"/>
        <v>0.60754002650131733</v>
      </c>
      <c r="AY9" s="54" t="str">
        <f t="shared" si="13"/>
        <v>Insignificant difference</v>
      </c>
      <c r="BA9" s="2" t="s">
        <v>9</v>
      </c>
      <c r="BB9" s="65">
        <f t="shared" si="14"/>
        <v>0.11594202898550725</v>
      </c>
      <c r="BC9" s="53">
        <f t="shared" si="15"/>
        <v>0.12587288471984992</v>
      </c>
      <c r="BD9" s="67">
        <f t="shared" si="16"/>
        <v>0.61131686974411625</v>
      </c>
      <c r="BE9" s="54" t="str">
        <f t="shared" si="17"/>
        <v>Insignificant difference</v>
      </c>
    </row>
    <row r="10" spans="1:57" x14ac:dyDescent="0.3">
      <c r="A10" s="2" t="s">
        <v>10</v>
      </c>
      <c r="B10" s="2">
        <v>50</v>
      </c>
      <c r="C10" s="2">
        <v>13</v>
      </c>
      <c r="D10" s="51">
        <f t="shared" si="0"/>
        <v>0.26</v>
      </c>
      <c r="E10" s="51">
        <v>0.26</v>
      </c>
      <c r="F10" s="51">
        <v>0.26000056372453084</v>
      </c>
      <c r="G10" s="2">
        <v>8</v>
      </c>
      <c r="H10" s="53">
        <f>EXP($Q$3+G10*$R$3)</f>
        <v>0.24132495584978178</v>
      </c>
      <c r="I10" s="53">
        <f t="shared" si="18"/>
        <v>0.23016358461775258</v>
      </c>
      <c r="AA10" s="59" t="s">
        <v>10</v>
      </c>
      <c r="AB10" s="49">
        <f>E10</f>
        <v>0.26</v>
      </c>
      <c r="AC10" s="2">
        <v>1.96</v>
      </c>
      <c r="AD10" s="2">
        <f t="shared" si="3"/>
        <v>6.203224967708329E-2</v>
      </c>
      <c r="AE10" s="50">
        <f t="shared" si="4"/>
        <v>0.38158320936708323</v>
      </c>
      <c r="AF10" s="48">
        <f t="shared" si="5"/>
        <v>0.13841679063291676</v>
      </c>
      <c r="AO10" s="2" t="s">
        <v>10</v>
      </c>
      <c r="AP10" s="64">
        <f t="shared" si="6"/>
        <v>0.26</v>
      </c>
      <c r="AQ10" s="52">
        <f t="shared" si="7"/>
        <v>0.26000056372453084</v>
      </c>
      <c r="AR10" s="66">
        <f t="shared" si="8"/>
        <v>0.82257518283268927</v>
      </c>
      <c r="AS10" s="54" t="str">
        <f t="shared" si="9"/>
        <v>Insignificant difference</v>
      </c>
      <c r="AU10" s="2" t="s">
        <v>10</v>
      </c>
      <c r="AV10" s="65">
        <f t="shared" si="10"/>
        <v>0.26</v>
      </c>
      <c r="AW10" s="53">
        <f t="shared" si="11"/>
        <v>0.24132495584978178</v>
      </c>
      <c r="AX10" s="66">
        <f t="shared" si="12"/>
        <v>0.81256011179555465</v>
      </c>
      <c r="AY10" s="54" t="str">
        <f t="shared" si="13"/>
        <v>Insignificant difference</v>
      </c>
      <c r="BA10" s="2" t="s">
        <v>10</v>
      </c>
      <c r="BB10" s="65">
        <f>E10</f>
        <v>0.26</v>
      </c>
      <c r="BC10" s="53">
        <f t="shared" si="15"/>
        <v>0.23016358461775258</v>
      </c>
      <c r="BD10" s="67">
        <f t="shared" si="16"/>
        <v>0.80615217625178459</v>
      </c>
      <c r="BE10" s="54" t="str">
        <f t="shared" si="17"/>
        <v>Insignificant difference</v>
      </c>
    </row>
    <row r="11" spans="1:57" x14ac:dyDescent="0.3">
      <c r="A11" s="4" t="s">
        <v>18</v>
      </c>
      <c r="B11" s="4">
        <f>SUM(B3:B10)</f>
        <v>721</v>
      </c>
      <c r="C11" s="39">
        <f>SUM(C3:C10)</f>
        <v>32</v>
      </c>
      <c r="AV11" s="63"/>
      <c r="AW11" s="62"/>
    </row>
    <row r="12" spans="1:57" x14ac:dyDescent="0.3">
      <c r="A12" s="4"/>
      <c r="B12" s="4"/>
      <c r="C12" s="27"/>
      <c r="M12">
        <f>M3-M2</f>
        <v>-0.24768278003196542</v>
      </c>
      <c r="AO12" s="68" t="s">
        <v>55</v>
      </c>
      <c r="AP12" s="68"/>
      <c r="AQ12" s="68"/>
    </row>
    <row r="13" spans="1:57" x14ac:dyDescent="0.3">
      <c r="A13" s="4"/>
      <c r="B13" s="4"/>
      <c r="AO13" s="2" t="s">
        <v>56</v>
      </c>
      <c r="AP13" s="2" t="s">
        <v>57</v>
      </c>
      <c r="AQ13" s="2" t="s">
        <v>58</v>
      </c>
    </row>
    <row r="14" spans="1:57" x14ac:dyDescent="0.3">
      <c r="B14" s="4"/>
      <c r="AO14" s="2">
        <f>-2*LN(M2/M4)</f>
        <v>3.8764791644574415E-2</v>
      </c>
      <c r="AP14" s="2">
        <f>_xlfn.CHISQ.INV.RT(0.05,2)</f>
        <v>5.9914645471079817</v>
      </c>
      <c r="AQ14" s="54" t="str">
        <f>IF(ABS(AO14)&gt;AP14,"Yes","No")</f>
        <v>No</v>
      </c>
    </row>
    <row r="15" spans="1:57" x14ac:dyDescent="0.3">
      <c r="A15" s="1">
        <v>41456</v>
      </c>
      <c r="B15" s="4" t="s">
        <v>0</v>
      </c>
      <c r="C15" s="1">
        <v>41821</v>
      </c>
      <c r="D15" s="39" t="s">
        <v>1</v>
      </c>
      <c r="E15" s="39"/>
      <c r="F15" s="39"/>
      <c r="G15" s="39"/>
      <c r="H15" s="39" t="s">
        <v>40</v>
      </c>
      <c r="I15" s="39"/>
    </row>
    <row r="16" spans="1:57" ht="28.8" x14ac:dyDescent="0.3">
      <c r="A16" s="2" t="s">
        <v>2</v>
      </c>
      <c r="B16" s="41" t="s">
        <v>11</v>
      </c>
      <c r="C16" s="2" t="s">
        <v>12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49</v>
      </c>
      <c r="I16" s="2" t="s">
        <v>39</v>
      </c>
      <c r="L16" s="2" t="s">
        <v>41</v>
      </c>
      <c r="M16" s="43" cm="1">
        <f t="array" ref="M16">SUMPRODUCT(C17:C24,LN(E17:E24))+SUMPRODUCT(B17:B24-C17:C24,LN(1-E17:E24))</f>
        <v>-81.975576913581264</v>
      </c>
      <c r="P16" s="2"/>
      <c r="Q16" s="2" t="s">
        <v>45</v>
      </c>
      <c r="R16" s="2" t="s">
        <v>46</v>
      </c>
      <c r="AA16" s="59" t="s">
        <v>2</v>
      </c>
      <c r="AB16" s="47" t="s">
        <v>36</v>
      </c>
      <c r="AC16" s="47" t="s">
        <v>50</v>
      </c>
      <c r="AD16" s="47" t="s">
        <v>51</v>
      </c>
      <c r="AE16" s="47" t="s">
        <v>52</v>
      </c>
      <c r="AF16" s="47" t="s">
        <v>53</v>
      </c>
      <c r="AO16" s="55" t="s">
        <v>2</v>
      </c>
      <c r="AP16" s="47" t="s">
        <v>36</v>
      </c>
      <c r="AQ16" s="56" t="s">
        <v>37</v>
      </c>
      <c r="AR16" s="57" t="s">
        <v>50</v>
      </c>
      <c r="AS16" s="61" t="s">
        <v>54</v>
      </c>
      <c r="AU16" s="55" t="s">
        <v>2</v>
      </c>
      <c r="AV16" s="47" t="s">
        <v>36</v>
      </c>
      <c r="AW16" s="56" t="str">
        <f>H16</f>
        <v>MLE_exp</v>
      </c>
      <c r="AX16" s="57" t="s">
        <v>50</v>
      </c>
      <c r="AY16" s="61" t="s">
        <v>54</v>
      </c>
      <c r="BA16" s="55" t="s">
        <v>2</v>
      </c>
      <c r="BB16" s="47" t="s">
        <v>36</v>
      </c>
      <c r="BC16" s="56" t="str">
        <f>I16</f>
        <v>MLE_logit</v>
      </c>
      <c r="BD16" s="57" t="s">
        <v>50</v>
      </c>
      <c r="BE16" s="61" t="s">
        <v>54</v>
      </c>
    </row>
    <row r="17" spans="1:57" x14ac:dyDescent="0.3">
      <c r="A17" s="2" t="s">
        <v>3</v>
      </c>
      <c r="B17" s="41">
        <v>63</v>
      </c>
      <c r="C17" s="2">
        <v>0</v>
      </c>
      <c r="D17" s="40">
        <f>C17/B17</f>
        <v>0</v>
      </c>
      <c r="E17" s="7">
        <v>9.9999999999997294E-5</v>
      </c>
      <c r="F17" s="7">
        <v>1E-4</v>
      </c>
      <c r="G17" s="2">
        <v>1</v>
      </c>
      <c r="H17" s="7">
        <f>EXP($Q$17+G17*$R$17)</f>
        <v>1.1217086036269096E-3</v>
      </c>
      <c r="I17" s="7">
        <f>1/(1+EXP($Q$18+$R$18*G17))</f>
        <v>9.0938628119578322E-4</v>
      </c>
      <c r="L17" s="2" t="s">
        <v>42</v>
      </c>
      <c r="M17" s="28" cm="1">
        <f t="array" ref="M17">SUMPRODUCT(C17:C24,LN(F17:F24))+SUMPRODUCT(B17:B24-C17:C24,LN(1-F17:F24))</f>
        <v>-82.103842510405627</v>
      </c>
      <c r="P17" s="2" t="s">
        <v>47</v>
      </c>
      <c r="Q17" s="42">
        <v>-7.5417703406255905</v>
      </c>
      <c r="R17" s="42">
        <v>0.74886812345060039</v>
      </c>
      <c r="AA17" s="59" t="s">
        <v>3</v>
      </c>
      <c r="AB17" s="8">
        <f>E17</f>
        <v>9.9999999999997294E-5</v>
      </c>
      <c r="AC17" s="2">
        <v>1.96</v>
      </c>
      <c r="AD17" s="2">
        <f>(AB17*(1-AB17)/B17)^(1/2)</f>
        <v>1.2598185810436416E-3</v>
      </c>
      <c r="AE17" s="8">
        <f>AB17+AC17*AD17</f>
        <v>2.5692444188455347E-3</v>
      </c>
      <c r="AF17" s="8">
        <f>IF(AB17-AC17*AD17&gt;0,AB17-AC17*AD17,0)</f>
        <v>0</v>
      </c>
      <c r="AO17" s="2" t="s">
        <v>3</v>
      </c>
      <c r="AP17" s="64">
        <f>E17</f>
        <v>9.9999999999997294E-5</v>
      </c>
      <c r="AQ17" s="52">
        <f>F17</f>
        <v>1E-4</v>
      </c>
      <c r="AR17" s="66">
        <f>(_xlfn.CHISQ.INV.RT(0.05,7)*(AP17*(1-AP17)/8+AQ17*(1-AQ17)/8))^(1/2)</f>
        <v>1.875215569960894E-2</v>
      </c>
      <c r="AS17" s="54" t="str">
        <f>IF(ABS(AP17-AQ17)&gt;AR17,"Significant difference","Insignificant difference")</f>
        <v>Insignificant difference</v>
      </c>
      <c r="AU17" s="2" t="s">
        <v>3</v>
      </c>
      <c r="AV17" s="65">
        <f>E17</f>
        <v>9.9999999999997294E-5</v>
      </c>
      <c r="AW17" s="53">
        <f>H17</f>
        <v>1.1217086036269096E-3</v>
      </c>
      <c r="AX17" s="66">
        <f>(_xlfn.CHISQ.INV.RT(0.05,7)*(AV17*(1-AV17)/8+AW17*(1-AW17)/8))^(1/2)</f>
        <v>4.6325082492049766E-2</v>
      </c>
      <c r="AY17" s="54" t="str">
        <f>IF(ABS(AV17-AW17)&gt;AX17,"Significant difference","Insignificant difference")</f>
        <v>Insignificant difference</v>
      </c>
      <c r="BA17" s="2" t="s">
        <v>3</v>
      </c>
      <c r="BB17" s="65">
        <f>E17</f>
        <v>9.9999999999997294E-5</v>
      </c>
      <c r="BC17" s="53">
        <f>I17</f>
        <v>9.0938628119578322E-4</v>
      </c>
      <c r="BD17" s="67">
        <f>(_xlfn.CHISQ.INV.RT(0.05,7)*(BB17*(1-BB17)/8+BC17*(1-BC17)/8))^(1/2)</f>
        <v>4.2112059766262477E-2</v>
      </c>
      <c r="BE17" s="54" t="str">
        <f>IF(ABS(BB17-BC17)&gt;BD17,"Significant difference","Insignificant difference")</f>
        <v>Insignificant difference</v>
      </c>
    </row>
    <row r="18" spans="1:57" x14ac:dyDescent="0.3">
      <c r="A18" s="2" t="s">
        <v>4</v>
      </c>
      <c r="B18" s="41">
        <v>102</v>
      </c>
      <c r="C18" s="2">
        <v>0</v>
      </c>
      <c r="D18" s="40">
        <f t="shared" ref="D18:D24" si="19">C18/B18</f>
        <v>0</v>
      </c>
      <c r="E18" s="7">
        <v>9.9999999999997294E-5</v>
      </c>
      <c r="F18" s="7">
        <v>1E-4</v>
      </c>
      <c r="G18" s="2">
        <v>2</v>
      </c>
      <c r="H18" s="7">
        <f t="shared" ref="H18:H24" si="20">EXP($Q$17+G18*$R$17)</f>
        <v>2.371970834357329E-3</v>
      </c>
      <c r="I18" s="7">
        <f t="shared" ref="I18:I24" si="21">1/(1+EXP($Q$18+$R$18*G18))</f>
        <v>2.0423633593746105E-3</v>
      </c>
      <c r="L18" s="2" t="s">
        <v>43</v>
      </c>
      <c r="M18" s="39" cm="1">
        <f t="array" ref="M18">SUMPRODUCT(C17:C24,LN(H17:H24))+SUMPRODUCT(B17:B24-C17:C24,LN(1-H17:H24))</f>
        <v>-85.378674383966796</v>
      </c>
      <c r="P18" s="2" t="s">
        <v>48</v>
      </c>
      <c r="Q18" s="42">
        <v>7.8120584240824735</v>
      </c>
      <c r="R18" s="42">
        <v>-0.81022762186352515</v>
      </c>
      <c r="AA18" s="59" t="s">
        <v>4</v>
      </c>
      <c r="AB18" s="8">
        <f t="shared" ref="AB18:AB23" si="22">E18</f>
        <v>9.9999999999997294E-5</v>
      </c>
      <c r="AC18" s="2">
        <v>1.96</v>
      </c>
      <c r="AD18" s="2">
        <f t="shared" ref="AD18:AD24" si="23">(AB18*(1-AB18)/B18)^(1/2)</f>
        <v>9.9009803436176584E-4</v>
      </c>
      <c r="AE18" s="8">
        <f t="shared" ref="AE18:AE24" si="24">AB18+AC18*AD18</f>
        <v>2.0405921473490582E-3</v>
      </c>
      <c r="AF18" s="8">
        <f t="shared" ref="AF18:AF24" si="25">IF(AB18-AC18*AD18&gt;0,AB18-AC18*AD18,0)</f>
        <v>0</v>
      </c>
      <c r="AO18" s="2" t="s">
        <v>4</v>
      </c>
      <c r="AP18" s="64">
        <f t="shared" ref="AP18:AP24" si="26">E18</f>
        <v>9.9999999999997294E-5</v>
      </c>
      <c r="AQ18" s="52">
        <f t="shared" ref="AQ18:AQ24" si="27">F18</f>
        <v>1E-4</v>
      </c>
      <c r="AR18" s="66">
        <f t="shared" ref="AR18:AR24" si="28">(_xlfn.CHISQ.INV.RT(0.05,7)*(AP18*(1-AP18)/8+AQ18*(1-AQ18)/8))^(1/2)</f>
        <v>1.875215569960894E-2</v>
      </c>
      <c r="AS18" s="54" t="str">
        <f t="shared" ref="AS18:AS24" si="29">IF(ABS(AP18-AQ18)&gt;AR18,"Significant difference","Insignificant difference")</f>
        <v>Insignificant difference</v>
      </c>
      <c r="AU18" s="2" t="s">
        <v>4</v>
      </c>
      <c r="AV18" s="65">
        <f t="shared" ref="AV18:AV24" si="30">E18</f>
        <v>9.9999999999997294E-5</v>
      </c>
      <c r="AW18" s="53">
        <f t="shared" ref="AW18:AW24" si="31">H18</f>
        <v>2.371970834357329E-3</v>
      </c>
      <c r="AX18" s="66">
        <f t="shared" ref="AX18:AX24" si="32">(_xlfn.CHISQ.INV.RT(0.05,7)*(AV18*(1-AV18)/8+AW18*(1-AW18)/8))^(1/2)</f>
        <v>6.5854266238571935E-2</v>
      </c>
      <c r="AY18" s="54" t="str">
        <f t="shared" ref="AY18:AY24" si="33">IF(ABS(AV18-AW18)&gt;AX18,"Significant difference","Insignificant difference")</f>
        <v>Insignificant difference</v>
      </c>
      <c r="BA18" s="2" t="s">
        <v>4</v>
      </c>
      <c r="BB18" s="65">
        <f t="shared" ref="BB18:BB23" si="34">E18</f>
        <v>9.9999999999997294E-5</v>
      </c>
      <c r="BC18" s="53">
        <f t="shared" ref="BC18:BC24" si="35">I18</f>
        <v>2.0423633593746105E-3</v>
      </c>
      <c r="BD18" s="67">
        <f t="shared" ref="BD18:BD24" si="36">(_xlfn.CHISQ.INV.RT(0.05,7)*(BB18*(1-BB18)/8+BC18*(1-BC18)/8))^(1/2)</f>
        <v>6.1316910458782826E-2</v>
      </c>
      <c r="BE18" s="54" t="str">
        <f t="shared" ref="BE18:BE24" si="37">IF(ABS(BB18-BC18)&gt;BD18,"Significant difference","Insignificant difference")</f>
        <v>Insignificant difference</v>
      </c>
    </row>
    <row r="19" spans="1:57" x14ac:dyDescent="0.3">
      <c r="A19" s="2" t="s">
        <v>5</v>
      </c>
      <c r="B19" s="41">
        <v>129</v>
      </c>
      <c r="C19" s="2">
        <v>0</v>
      </c>
      <c r="D19" s="40">
        <f t="shared" si="19"/>
        <v>0</v>
      </c>
      <c r="E19" s="7">
        <v>9.9999999999997294E-5</v>
      </c>
      <c r="F19" s="7">
        <v>1E-4</v>
      </c>
      <c r="G19" s="2">
        <v>3</v>
      </c>
      <c r="H19" s="7">
        <f t="shared" si="20"/>
        <v>5.015781835719206E-3</v>
      </c>
      <c r="I19" s="7">
        <f t="shared" si="21"/>
        <v>4.5804112515601637E-3</v>
      </c>
      <c r="L19" s="2" t="s">
        <v>44</v>
      </c>
      <c r="M19" s="39" cm="1">
        <f t="array" ref="M19">SUMPRODUCT(C17:C24,LN(I17:I24))+SUMPRODUCT(B17:B24-C17:C24,LN(1-I17:I24))</f>
        <v>-85.285844237748165</v>
      </c>
      <c r="AA19" s="59" t="s">
        <v>5</v>
      </c>
      <c r="AB19" s="8">
        <f t="shared" si="22"/>
        <v>9.9999999999997294E-5</v>
      </c>
      <c r="AC19" s="2">
        <v>1.96</v>
      </c>
      <c r="AD19" s="2">
        <f t="shared" si="23"/>
        <v>8.8040688267967699E-4</v>
      </c>
      <c r="AE19" s="8">
        <f t="shared" si="24"/>
        <v>1.8255974900521642E-3</v>
      </c>
      <c r="AF19" s="8">
        <f t="shared" si="25"/>
        <v>0</v>
      </c>
      <c r="AO19" s="2" t="s">
        <v>5</v>
      </c>
      <c r="AP19" s="64">
        <f t="shared" si="26"/>
        <v>9.9999999999997294E-5</v>
      </c>
      <c r="AQ19" s="52">
        <f t="shared" si="27"/>
        <v>1E-4</v>
      </c>
      <c r="AR19" s="66">
        <f t="shared" si="28"/>
        <v>1.875215569960894E-2</v>
      </c>
      <c r="AS19" s="54" t="str">
        <f t="shared" si="29"/>
        <v>Insignificant difference</v>
      </c>
      <c r="AU19" s="2" t="s">
        <v>5</v>
      </c>
      <c r="AV19" s="65">
        <f t="shared" si="30"/>
        <v>9.9999999999997294E-5</v>
      </c>
      <c r="AW19" s="53">
        <f t="shared" si="31"/>
        <v>5.015781835719206E-3</v>
      </c>
      <c r="AX19" s="66">
        <f t="shared" si="32"/>
        <v>9.4611296135794512E-2</v>
      </c>
      <c r="AY19" s="54" t="str">
        <f t="shared" si="33"/>
        <v>Insignificant difference</v>
      </c>
      <c r="BA19" s="2" t="s">
        <v>5</v>
      </c>
      <c r="BB19" s="65">
        <f t="shared" si="34"/>
        <v>9.9999999999997294E-5</v>
      </c>
      <c r="BC19" s="53">
        <f t="shared" si="35"/>
        <v>4.5804112515601637E-3</v>
      </c>
      <c r="BD19" s="67">
        <f t="shared" si="36"/>
        <v>9.0515696709079926E-2</v>
      </c>
      <c r="BE19" s="54" t="str">
        <f t="shared" si="37"/>
        <v>Insignificant difference</v>
      </c>
    </row>
    <row r="20" spans="1:57" x14ac:dyDescent="0.3">
      <c r="A20" s="2" t="s">
        <v>6</v>
      </c>
      <c r="B20" s="41">
        <v>141</v>
      </c>
      <c r="C20" s="2">
        <v>3</v>
      </c>
      <c r="D20" s="40">
        <f t="shared" si="19"/>
        <v>2.1276595744680851E-2</v>
      </c>
      <c r="E20" s="7">
        <v>2.1276595744680851E-2</v>
      </c>
      <c r="F20" s="7">
        <v>2.0979011326922276E-2</v>
      </c>
      <c r="G20" s="2">
        <v>4</v>
      </c>
      <c r="H20" s="7">
        <f t="shared" si="20"/>
        <v>1.0606398299305882E-2</v>
      </c>
      <c r="I20" s="7">
        <f t="shared" si="21"/>
        <v>1.0240131081231379E-2</v>
      </c>
      <c r="AA20" s="59" t="s">
        <v>6</v>
      </c>
      <c r="AB20" s="8">
        <f t="shared" si="22"/>
        <v>2.1276595744680851E-2</v>
      </c>
      <c r="AC20" s="2">
        <v>1.96</v>
      </c>
      <c r="AD20" s="2">
        <f t="shared" si="23"/>
        <v>1.2152664307651054E-2</v>
      </c>
      <c r="AE20" s="8">
        <f t="shared" si="24"/>
        <v>4.509581778767692E-2</v>
      </c>
      <c r="AF20" s="8">
        <f t="shared" si="25"/>
        <v>0</v>
      </c>
      <c r="AO20" s="2" t="s">
        <v>6</v>
      </c>
      <c r="AP20" s="64">
        <f t="shared" si="26"/>
        <v>2.1276595744680851E-2</v>
      </c>
      <c r="AQ20" s="52">
        <f t="shared" si="27"/>
        <v>2.0979011326922276E-2</v>
      </c>
      <c r="AR20" s="66">
        <f t="shared" si="28"/>
        <v>0.26968876539018616</v>
      </c>
      <c r="AS20" s="54" t="str">
        <f t="shared" si="29"/>
        <v>Insignificant difference</v>
      </c>
      <c r="AU20" s="2" t="s">
        <v>6</v>
      </c>
      <c r="AV20" s="65">
        <f t="shared" si="30"/>
        <v>2.1276595744680851E-2</v>
      </c>
      <c r="AW20" s="53">
        <f t="shared" si="31"/>
        <v>1.0606398299305882E-2</v>
      </c>
      <c r="AX20" s="66">
        <f t="shared" si="32"/>
        <v>0.23466783949486422</v>
      </c>
      <c r="AY20" s="54" t="str">
        <f t="shared" si="33"/>
        <v>Insignificant difference</v>
      </c>
      <c r="BA20" s="2" t="s">
        <v>6</v>
      </c>
      <c r="BB20" s="65">
        <f t="shared" si="34"/>
        <v>2.1276595744680851E-2</v>
      </c>
      <c r="BC20" s="53">
        <f t="shared" si="35"/>
        <v>1.0240131081231379E-2</v>
      </c>
      <c r="BD20" s="67">
        <f t="shared" si="36"/>
        <v>0.23332033639279665</v>
      </c>
      <c r="BE20" s="54" t="str">
        <f t="shared" si="37"/>
        <v>Insignificant difference</v>
      </c>
    </row>
    <row r="21" spans="1:57" x14ac:dyDescent="0.3">
      <c r="A21" s="2" t="s">
        <v>7</v>
      </c>
      <c r="B21" s="41">
        <v>76</v>
      </c>
      <c r="C21" s="2">
        <v>2</v>
      </c>
      <c r="D21" s="40">
        <f t="shared" si="19"/>
        <v>2.6315789473684209E-2</v>
      </c>
      <c r="E21" s="7">
        <v>2.6315789473684209E-2</v>
      </c>
      <c r="F21" s="7">
        <v>2.0979011325492056E-2</v>
      </c>
      <c r="G21" s="2">
        <v>5</v>
      </c>
      <c r="H21" s="7">
        <f t="shared" si="20"/>
        <v>2.2428344885815396E-2</v>
      </c>
      <c r="I21" s="7">
        <f t="shared" si="21"/>
        <v>2.2733488143990482E-2</v>
      </c>
      <c r="AA21" s="59" t="s">
        <v>7</v>
      </c>
      <c r="AB21" s="8">
        <f t="shared" si="22"/>
        <v>2.6315789473684209E-2</v>
      </c>
      <c r="AC21" s="2">
        <v>1.96</v>
      </c>
      <c r="AD21" s="2">
        <f t="shared" si="23"/>
        <v>1.8361597761167386E-2</v>
      </c>
      <c r="AE21" s="8">
        <f t="shared" si="24"/>
        <v>6.2304521085572287E-2</v>
      </c>
      <c r="AF21" s="8">
        <f t="shared" si="25"/>
        <v>0</v>
      </c>
      <c r="AO21" s="2" t="s">
        <v>7</v>
      </c>
      <c r="AP21" s="64">
        <f t="shared" si="26"/>
        <v>2.6315789473684209E-2</v>
      </c>
      <c r="AQ21" s="52">
        <f t="shared" si="27"/>
        <v>2.0979011325492056E-2</v>
      </c>
      <c r="AR21" s="66">
        <f t="shared" si="28"/>
        <v>0.28490559922153852</v>
      </c>
      <c r="AS21" s="54" t="str">
        <f t="shared" si="29"/>
        <v>Insignificant difference</v>
      </c>
      <c r="AU21" s="2" t="s">
        <v>7</v>
      </c>
      <c r="AV21" s="65">
        <f t="shared" si="30"/>
        <v>2.6315789473684209E-2</v>
      </c>
      <c r="AW21" s="53">
        <f t="shared" si="31"/>
        <v>2.2428344885815396E-2</v>
      </c>
      <c r="AX21" s="66">
        <f t="shared" si="32"/>
        <v>0.28915233749643293</v>
      </c>
      <c r="AY21" s="54" t="str">
        <f t="shared" si="33"/>
        <v>Insignificant difference</v>
      </c>
      <c r="BA21" s="2" t="s">
        <v>7</v>
      </c>
      <c r="BB21" s="65">
        <f t="shared" si="34"/>
        <v>2.6315789473684209E-2</v>
      </c>
      <c r="BC21" s="53">
        <f t="shared" si="35"/>
        <v>2.2733488143990482E-2</v>
      </c>
      <c r="BD21" s="67">
        <f t="shared" si="36"/>
        <v>0.29003690076691563</v>
      </c>
      <c r="BE21" s="54" t="str">
        <f t="shared" si="37"/>
        <v>Insignificant difference</v>
      </c>
    </row>
    <row r="22" spans="1:57" x14ac:dyDescent="0.3">
      <c r="A22" s="2" t="s">
        <v>8</v>
      </c>
      <c r="B22" s="41">
        <v>69</v>
      </c>
      <c r="C22" s="2">
        <v>1</v>
      </c>
      <c r="D22" s="40">
        <f t="shared" si="19"/>
        <v>1.4492753623188406E-2</v>
      </c>
      <c r="E22" s="7">
        <v>1.4492753623188406E-2</v>
      </c>
      <c r="F22" s="7">
        <v>2.0979011299642799E-2</v>
      </c>
      <c r="G22" s="2">
        <v>6</v>
      </c>
      <c r="H22" s="7">
        <f t="shared" si="20"/>
        <v>4.7427094487862295E-2</v>
      </c>
      <c r="I22" s="7">
        <f t="shared" si="21"/>
        <v>4.9703783167858444E-2</v>
      </c>
      <c r="AA22" s="59" t="s">
        <v>8</v>
      </c>
      <c r="AB22" s="8">
        <f t="shared" si="22"/>
        <v>1.4492753623188406E-2</v>
      </c>
      <c r="AC22" s="2">
        <v>1.96</v>
      </c>
      <c r="AD22" s="2">
        <f t="shared" si="23"/>
        <v>1.4387350379788876E-2</v>
      </c>
      <c r="AE22" s="8">
        <f t="shared" si="24"/>
        <v>4.2691960367574604E-2</v>
      </c>
      <c r="AF22" s="8">
        <f t="shared" si="25"/>
        <v>0</v>
      </c>
      <c r="AO22" s="2" t="s">
        <v>8</v>
      </c>
      <c r="AP22" s="64">
        <f t="shared" si="26"/>
        <v>1.4492753623188406E-2</v>
      </c>
      <c r="AQ22" s="52">
        <f t="shared" si="27"/>
        <v>2.0979011299642799E-2</v>
      </c>
      <c r="AR22" s="66">
        <f t="shared" si="28"/>
        <v>0.24744707102788788</v>
      </c>
      <c r="AS22" s="54" t="str">
        <f t="shared" si="29"/>
        <v>Insignificant difference</v>
      </c>
      <c r="AU22" s="2" t="s">
        <v>8</v>
      </c>
      <c r="AV22" s="65">
        <f t="shared" si="30"/>
        <v>1.4492753623188406E-2</v>
      </c>
      <c r="AW22" s="53">
        <f t="shared" si="31"/>
        <v>4.7427094487862295E-2</v>
      </c>
      <c r="AX22" s="66">
        <f t="shared" si="32"/>
        <v>0.32334944488100525</v>
      </c>
      <c r="AY22" s="54" t="str">
        <f t="shared" si="33"/>
        <v>Insignificant difference</v>
      </c>
      <c r="BA22" s="2" t="s">
        <v>8</v>
      </c>
      <c r="BB22" s="65">
        <f t="shared" si="34"/>
        <v>1.4492753623188406E-2</v>
      </c>
      <c r="BC22" s="53">
        <f t="shared" si="35"/>
        <v>4.9703783167858444E-2</v>
      </c>
      <c r="BD22" s="67">
        <f t="shared" si="36"/>
        <v>0.3288910620294293</v>
      </c>
      <c r="BE22" s="54" t="str">
        <f t="shared" si="37"/>
        <v>Insignificant difference</v>
      </c>
    </row>
    <row r="23" spans="1:57" x14ac:dyDescent="0.3">
      <c r="A23" s="2" t="s">
        <v>9</v>
      </c>
      <c r="B23" s="41">
        <v>53</v>
      </c>
      <c r="C23" s="2">
        <v>8</v>
      </c>
      <c r="D23" s="40">
        <f t="shared" si="19"/>
        <v>0.15094339622641509</v>
      </c>
      <c r="E23" s="7">
        <v>0.15094339622641509</v>
      </c>
      <c r="F23" s="7">
        <v>0.15094308809289431</v>
      </c>
      <c r="G23" s="2">
        <v>7</v>
      </c>
      <c r="H23" s="7">
        <f t="shared" si="20"/>
        <v>0.10028958012783121</v>
      </c>
      <c r="I23" s="7">
        <f t="shared" si="21"/>
        <v>0.10522559357087682</v>
      </c>
      <c r="AA23" s="59" t="s">
        <v>9</v>
      </c>
      <c r="AB23" s="8">
        <f t="shared" si="22"/>
        <v>0.15094339622641509</v>
      </c>
      <c r="AC23" s="2">
        <v>1.96</v>
      </c>
      <c r="AD23" s="2">
        <f t="shared" si="23"/>
        <v>4.917421616185691E-2</v>
      </c>
      <c r="AE23" s="8">
        <f t="shared" si="24"/>
        <v>0.24732485990365463</v>
      </c>
      <c r="AF23" s="8">
        <f t="shared" si="25"/>
        <v>5.4561932549175546E-2</v>
      </c>
      <c r="AO23" s="2" t="s">
        <v>9</v>
      </c>
      <c r="AP23" s="64">
        <f t="shared" si="26"/>
        <v>0.15094339622641509</v>
      </c>
      <c r="AQ23" s="52">
        <f t="shared" si="27"/>
        <v>0.15094308809289431</v>
      </c>
      <c r="AR23" s="66">
        <f t="shared" si="28"/>
        <v>0.67134864184542908</v>
      </c>
      <c r="AS23" s="54" t="str">
        <f t="shared" si="29"/>
        <v>Insignificant difference</v>
      </c>
      <c r="AU23" s="2" t="s">
        <v>9</v>
      </c>
      <c r="AV23" s="65">
        <f t="shared" si="30"/>
        <v>0.15094339622641509</v>
      </c>
      <c r="AW23" s="53">
        <f t="shared" si="31"/>
        <v>0.10028958012783121</v>
      </c>
      <c r="AX23" s="66">
        <f t="shared" si="32"/>
        <v>0.61969123570920059</v>
      </c>
      <c r="AY23" s="54" t="str">
        <f t="shared" si="33"/>
        <v>Insignificant difference</v>
      </c>
      <c r="BA23" s="2" t="s">
        <v>9</v>
      </c>
      <c r="BB23" s="65">
        <f t="shared" si="34"/>
        <v>0.15094339622641509</v>
      </c>
      <c r="BC23" s="53">
        <f t="shared" si="35"/>
        <v>0.10522559357087682</v>
      </c>
      <c r="BD23" s="67">
        <f t="shared" si="36"/>
        <v>0.62523029227688431</v>
      </c>
      <c r="BE23" s="54" t="str">
        <f t="shared" si="37"/>
        <v>Insignificant difference</v>
      </c>
    </row>
    <row r="24" spans="1:57" x14ac:dyDescent="0.3">
      <c r="A24" s="2" t="s">
        <v>10</v>
      </c>
      <c r="B24" s="41">
        <v>62</v>
      </c>
      <c r="C24" s="2">
        <v>12</v>
      </c>
      <c r="D24" s="40">
        <f t="shared" si="19"/>
        <v>0.19354838709677419</v>
      </c>
      <c r="E24" s="7">
        <v>0.19354838709677419</v>
      </c>
      <c r="F24" s="7">
        <v>0.19354792634820228</v>
      </c>
      <c r="G24" s="2">
        <v>8</v>
      </c>
      <c r="H24" s="7">
        <f t="shared" si="20"/>
        <v>0.2120728665929717</v>
      </c>
      <c r="I24" s="7">
        <f t="shared" si="21"/>
        <v>0.20912009104796309</v>
      </c>
      <c r="AA24" s="59" t="s">
        <v>10</v>
      </c>
      <c r="AB24" s="8">
        <f>E24</f>
        <v>0.19354838709677419</v>
      </c>
      <c r="AC24" s="2">
        <v>1.96</v>
      </c>
      <c r="AD24" s="2">
        <f t="shared" si="23"/>
        <v>5.0175082003085091E-2</v>
      </c>
      <c r="AE24" s="8">
        <f t="shared" si="24"/>
        <v>0.29189154782282095</v>
      </c>
      <c r="AF24" s="8">
        <f t="shared" si="25"/>
        <v>9.5205226370727411E-2</v>
      </c>
      <c r="AO24" s="2" t="s">
        <v>10</v>
      </c>
      <c r="AP24" s="64">
        <f t="shared" si="26"/>
        <v>0.19354838709677419</v>
      </c>
      <c r="AQ24" s="52">
        <f t="shared" si="27"/>
        <v>0.19354792634820228</v>
      </c>
      <c r="AR24" s="66">
        <f t="shared" si="28"/>
        <v>0.74089498544291088</v>
      </c>
      <c r="AS24" s="54" t="str">
        <f t="shared" si="29"/>
        <v>Insignificant difference</v>
      </c>
      <c r="AU24" s="2" t="s">
        <v>10</v>
      </c>
      <c r="AV24" s="65">
        <f t="shared" si="30"/>
        <v>0.19354838709677419</v>
      </c>
      <c r="AW24" s="53">
        <f t="shared" si="31"/>
        <v>0.2120728665929717</v>
      </c>
      <c r="AX24" s="66">
        <f t="shared" si="32"/>
        <v>0.75384796697032697</v>
      </c>
      <c r="AY24" s="54" t="str">
        <f t="shared" si="33"/>
        <v>Insignificant difference</v>
      </c>
      <c r="BA24" s="2" t="s">
        <v>10</v>
      </c>
      <c r="BB24" s="65">
        <f>E24</f>
        <v>0.19354838709677419</v>
      </c>
      <c r="BC24" s="53">
        <f t="shared" si="35"/>
        <v>0.20912009104796309</v>
      </c>
      <c r="BD24" s="67">
        <f t="shared" si="36"/>
        <v>0.75185205390048571</v>
      </c>
      <c r="BE24" s="54" t="str">
        <f t="shared" si="37"/>
        <v>Insignificant difference</v>
      </c>
    </row>
    <row r="25" spans="1:57" x14ac:dyDescent="0.3">
      <c r="A25" s="4" t="s">
        <v>18</v>
      </c>
      <c r="B25" s="4">
        <f>SUM(B17:B24)</f>
        <v>695</v>
      </c>
      <c r="C25" s="39">
        <f>SUM(C17:C24)</f>
        <v>26</v>
      </c>
    </row>
    <row r="26" spans="1:57" x14ac:dyDescent="0.3">
      <c r="A26" s="4"/>
      <c r="B26" s="4"/>
      <c r="C26" s="27"/>
      <c r="AO26" s="68" t="s">
        <v>55</v>
      </c>
      <c r="AP26" s="68"/>
      <c r="AQ26" s="68"/>
    </row>
    <row r="27" spans="1:57" x14ac:dyDescent="0.3">
      <c r="B27" s="4"/>
      <c r="AO27" s="2" t="s">
        <v>56</v>
      </c>
      <c r="AP27" s="2" t="s">
        <v>57</v>
      </c>
      <c r="AQ27" s="2" t="s">
        <v>58</v>
      </c>
    </row>
    <row r="28" spans="1:57" x14ac:dyDescent="0.3">
      <c r="B28" s="4"/>
      <c r="AO28" s="2">
        <f>-2*LN(M16/M18)</f>
        <v>8.1349989508314305E-2</v>
      </c>
      <c r="AP28" s="2">
        <f>_xlfn.CHISQ.INV.RT(0.05,2)</f>
        <v>5.9914645471079817</v>
      </c>
      <c r="AQ28" s="54" t="str">
        <f>IF(ABS(AO28)&gt;AP28,"Yes","No")</f>
        <v>No</v>
      </c>
    </row>
    <row r="29" spans="1:57" x14ac:dyDescent="0.3">
      <c r="A29" s="1">
        <v>41821</v>
      </c>
      <c r="B29" s="4" t="s">
        <v>0</v>
      </c>
      <c r="C29" s="1">
        <v>42186</v>
      </c>
      <c r="D29" s="39" t="s">
        <v>1</v>
      </c>
      <c r="E29" s="39"/>
      <c r="F29" s="39"/>
      <c r="G29" s="39"/>
      <c r="H29" s="39" t="s">
        <v>40</v>
      </c>
      <c r="I29" s="39"/>
    </row>
    <row r="30" spans="1:57" ht="28.8" x14ac:dyDescent="0.3">
      <c r="A30" s="2" t="s">
        <v>2</v>
      </c>
      <c r="B30" s="41" t="s">
        <v>11</v>
      </c>
      <c r="C30" s="2" t="s">
        <v>12</v>
      </c>
      <c r="D30" s="2" t="s">
        <v>35</v>
      </c>
      <c r="E30" s="2" t="s">
        <v>36</v>
      </c>
      <c r="F30" s="2" t="s">
        <v>37</v>
      </c>
      <c r="G30" s="2" t="s">
        <v>38</v>
      </c>
      <c r="H30" s="2" t="s">
        <v>49</v>
      </c>
      <c r="I30" s="2" t="s">
        <v>39</v>
      </c>
      <c r="L30" s="2" t="s">
        <v>41</v>
      </c>
      <c r="M30" s="43" cm="1">
        <f t="array" ref="M30">SUMPRODUCT(C31:C38,LN(E31:E38))+SUMPRODUCT(B31:B38-C31:C38,LN(1-E31:E38))</f>
        <v>-111.28552269392601</v>
      </c>
      <c r="P30" s="2"/>
      <c r="Q30" s="2" t="s">
        <v>45</v>
      </c>
      <c r="R30" s="2" t="s">
        <v>46</v>
      </c>
      <c r="AA30" s="59" t="s">
        <v>2</v>
      </c>
      <c r="AB30" s="47" t="s">
        <v>36</v>
      </c>
      <c r="AC30" s="47" t="s">
        <v>50</v>
      </c>
      <c r="AD30" s="47" t="s">
        <v>51</v>
      </c>
      <c r="AE30" s="47" t="s">
        <v>52</v>
      </c>
      <c r="AF30" s="47" t="s">
        <v>53</v>
      </c>
      <c r="AO30" s="55" t="s">
        <v>2</v>
      </c>
      <c r="AP30" s="47" t="s">
        <v>36</v>
      </c>
      <c r="AQ30" s="56" t="s">
        <v>37</v>
      </c>
      <c r="AR30" s="57" t="s">
        <v>50</v>
      </c>
      <c r="AS30" s="61" t="s">
        <v>54</v>
      </c>
      <c r="AU30" s="55" t="s">
        <v>2</v>
      </c>
      <c r="AV30" s="47" t="s">
        <v>36</v>
      </c>
      <c r="AW30" s="56" t="str">
        <f>H30</f>
        <v>MLE_exp</v>
      </c>
      <c r="AX30" s="57" t="s">
        <v>50</v>
      </c>
      <c r="AY30" s="61" t="s">
        <v>54</v>
      </c>
      <c r="BA30" s="55" t="s">
        <v>2</v>
      </c>
      <c r="BB30" s="47" t="s">
        <v>36</v>
      </c>
      <c r="BC30" s="56" t="str">
        <f>I30</f>
        <v>MLE_logit</v>
      </c>
      <c r="BD30" s="57" t="s">
        <v>50</v>
      </c>
      <c r="BE30" s="61" t="s">
        <v>54</v>
      </c>
    </row>
    <row r="31" spans="1:57" x14ac:dyDescent="0.3">
      <c r="A31" s="2" t="s">
        <v>3</v>
      </c>
      <c r="B31" s="41">
        <v>72</v>
      </c>
      <c r="C31" s="2">
        <v>0</v>
      </c>
      <c r="D31" s="40">
        <f>C31/B31</f>
        <v>0</v>
      </c>
      <c r="E31" s="7">
        <v>9.9999999999997294E-5</v>
      </c>
      <c r="F31" s="7">
        <v>1E-4</v>
      </c>
      <c r="G31" s="2">
        <v>1</v>
      </c>
      <c r="H31" s="7">
        <f>EXP($Q$31+G31*$R$31)</f>
        <v>2.2795317272248155E-3</v>
      </c>
      <c r="I31" s="7">
        <f>1/(1+EXP($Q$32+$R$32*G31))</f>
        <v>1.7773468670599195E-3</v>
      </c>
      <c r="L31" s="2" t="s">
        <v>42</v>
      </c>
      <c r="M31" s="28" cm="1">
        <f t="array" ref="M31">SUMPRODUCT(C31:C38,LN(F31:F38))+SUMPRODUCT(B31:B38-C31:C38,LN(1-F31:F38))</f>
        <v>-112.09780946481521</v>
      </c>
      <c r="P31" s="2" t="s">
        <v>47</v>
      </c>
      <c r="Q31" s="42">
        <v>-6.7971589565433534</v>
      </c>
      <c r="R31" s="42">
        <v>0.71337371663749782</v>
      </c>
      <c r="AA31" s="59" t="s">
        <v>3</v>
      </c>
      <c r="AB31" s="8">
        <f>E31</f>
        <v>9.9999999999997294E-5</v>
      </c>
      <c r="AC31" s="2">
        <v>1.96</v>
      </c>
      <c r="AD31" s="2">
        <f>(AB31*(1-AB31)/B31)^(1/2)</f>
        <v>1.1784523749392517E-3</v>
      </c>
      <c r="AE31" s="8">
        <f>AB31+AC31*AD31</f>
        <v>2.4097666548809306E-3</v>
      </c>
      <c r="AF31" s="8">
        <f>IF(AB31-AC31*AD31&gt;0,AB31-AC31*AD31,0)</f>
        <v>0</v>
      </c>
      <c r="AO31" s="2" t="s">
        <v>3</v>
      </c>
      <c r="AP31" s="64">
        <f>E31</f>
        <v>9.9999999999997294E-5</v>
      </c>
      <c r="AQ31" s="52">
        <f>F31</f>
        <v>1E-4</v>
      </c>
      <c r="AR31" s="66">
        <f>(_xlfn.CHISQ.INV.RT(0.05,7)*(AP31*(1-AP31)/8+AQ31*(1-AQ31)/8))^(1/2)</f>
        <v>1.875215569960894E-2</v>
      </c>
      <c r="AS31" s="54" t="str">
        <f>IF(ABS(AP31-AQ31)&gt;AR31,"Significant difference","Insignificant difference")</f>
        <v>Insignificant difference</v>
      </c>
      <c r="AU31" s="2" t="s">
        <v>3</v>
      </c>
      <c r="AV31" s="65">
        <f>E31</f>
        <v>9.9999999999997294E-5</v>
      </c>
      <c r="AW31" s="53">
        <f>H31</f>
        <v>2.2795317272248155E-3</v>
      </c>
      <c r="AX31" s="66">
        <f>(_xlfn.CHISQ.INV.RT(0.05,7)*(AV31*(1-AV31)/8+AW31*(1-AW31)/8))^(1/2)</f>
        <v>6.4614210657401083E-2</v>
      </c>
      <c r="AY31" s="54" t="str">
        <f>IF(ABS(AV31-AW31)&gt;AX31,"Significant difference","Insignificant difference")</f>
        <v>Insignificant difference</v>
      </c>
      <c r="BA31" s="2" t="s">
        <v>3</v>
      </c>
      <c r="BB31" s="65">
        <f>E31</f>
        <v>9.9999999999997294E-5</v>
      </c>
      <c r="BC31" s="53">
        <f>I31</f>
        <v>1.7773468670599195E-3</v>
      </c>
      <c r="BD31" s="67">
        <f>(_xlfn.CHISQ.INV.RT(0.05,7)*(BB31*(1-BB31)/8+BC31*(1-BC31)/8))^(1/2)</f>
        <v>5.740679818097958E-2</v>
      </c>
      <c r="BE31" s="54" t="str">
        <f>IF(ABS(BB31-BC31)&gt;BD31,"Significant difference","Insignificant difference")</f>
        <v>Insignificant difference</v>
      </c>
    </row>
    <row r="32" spans="1:57" x14ac:dyDescent="0.3">
      <c r="A32" s="2" t="s">
        <v>4</v>
      </c>
      <c r="B32" s="41">
        <v>107</v>
      </c>
      <c r="C32" s="2">
        <v>1</v>
      </c>
      <c r="D32" s="40">
        <f t="shared" ref="D32:D38" si="38">C32/B32</f>
        <v>9.3457943925233638E-3</v>
      </c>
      <c r="E32" s="7">
        <v>9.3457943925233638E-3</v>
      </c>
      <c r="F32" s="7">
        <v>8.1525168984908671E-3</v>
      </c>
      <c r="G32" s="2">
        <v>2</v>
      </c>
      <c r="H32" s="7">
        <f t="shared" ref="H32:H37" si="39">EXP($Q$31+G32*$R$31)</f>
        <v>4.6522164209928741E-3</v>
      </c>
      <c r="I32" s="7">
        <f t="shared" ref="I32:I38" si="40">1/(1+EXP($Q$32+$R$32*G32))</f>
        <v>3.9383186706392556E-3</v>
      </c>
      <c r="L32" s="2" t="s">
        <v>43</v>
      </c>
      <c r="M32" s="39" cm="1">
        <f t="array" ref="M32">SUMPRODUCT(C31:C38,LN(H31:H38))+SUMPRODUCT(B31:B38-C31:C38,LN(1-H31:H38))</f>
        <v>-115.38181073952016</v>
      </c>
      <c r="P32" s="2" t="s">
        <v>48</v>
      </c>
      <c r="Q32" s="42">
        <v>7.1286539592121319</v>
      </c>
      <c r="R32" s="42">
        <v>-0.7977993366962417</v>
      </c>
      <c r="AA32" s="59" t="s">
        <v>4</v>
      </c>
      <c r="AB32" s="8">
        <f t="shared" ref="AB32:AB38" si="41">E32</f>
        <v>9.3457943925233638E-3</v>
      </c>
      <c r="AC32" s="2">
        <v>1.96</v>
      </c>
      <c r="AD32" s="2">
        <f t="shared" ref="AD32:AD38" si="42">(AB32*(1-AB32)/B32)^(1/2)</f>
        <v>9.3020199392621333E-3</v>
      </c>
      <c r="AE32" s="8">
        <f t="shared" ref="AE32:AE38" si="43">AB32+AC32*AD32</f>
        <v>2.7577753473477143E-2</v>
      </c>
      <c r="AF32" s="8">
        <f t="shared" ref="AF32:AF38" si="44">IF(AB32-AC32*AD32&gt;0,AB32-AC32*AD32,0)</f>
        <v>0</v>
      </c>
      <c r="AO32" s="2" t="s">
        <v>4</v>
      </c>
      <c r="AP32" s="64">
        <f t="shared" ref="AP32:AP38" si="45">E32</f>
        <v>9.3457943925233638E-3</v>
      </c>
      <c r="AQ32" s="52">
        <f t="shared" ref="AQ32:AQ38" si="46">F32</f>
        <v>8.1525168984908671E-3</v>
      </c>
      <c r="AR32" s="66">
        <f t="shared" ref="AR32:AR38" si="47">(_xlfn.CHISQ.INV.RT(0.05,7)*(AP32*(1-AP32)/8+AQ32*(1-AQ32)/8))^(1/2)</f>
        <v>0.17463804432103627</v>
      </c>
      <c r="AS32" s="54" t="str">
        <f t="shared" ref="AS32:AS38" si="48">IF(ABS(AP32-AQ32)&gt;AR32,"Significant difference","Insignificant difference")</f>
        <v>Insignificant difference</v>
      </c>
      <c r="AU32" s="2" t="s">
        <v>4</v>
      </c>
      <c r="AV32" s="65">
        <f t="shared" ref="AV32:AV38" si="49">E32</f>
        <v>9.3457943925233638E-3</v>
      </c>
      <c r="AW32" s="53">
        <f t="shared" ref="AW32:AW38" si="50">H32</f>
        <v>4.6522164209928741E-3</v>
      </c>
      <c r="AX32" s="66">
        <f t="shared" ref="AX32:AX38" si="51">(_xlfn.CHISQ.INV.RT(0.05,7)*(AV32*(1-AV32)/8+AW32*(1-AW32)/8))^(1/2)</f>
        <v>0.15627653727576674</v>
      </c>
      <c r="AY32" s="54" t="str">
        <f t="shared" ref="AY32:AY38" si="52">IF(ABS(AV32-AW32)&gt;AX32,"Significant difference","Insignificant difference")</f>
        <v>Insignificant difference</v>
      </c>
      <c r="BA32" s="2" t="s">
        <v>4</v>
      </c>
      <c r="BB32" s="65">
        <f t="shared" ref="BB32:BB37" si="53">E32</f>
        <v>9.3457943925233638E-3</v>
      </c>
      <c r="BC32" s="53">
        <f t="shared" ref="BC32:BC38" si="54">I32</f>
        <v>3.9383186706392556E-3</v>
      </c>
      <c r="BD32" s="67">
        <f t="shared" ref="BD32:BD38" si="55">(_xlfn.CHISQ.INV.RT(0.05,7)*(BB32*(1-BB32)/8+BC32*(1-BC32)/8))^(1/2)</f>
        <v>0.15224265965495551</v>
      </c>
      <c r="BE32" s="54" t="str">
        <f t="shared" ref="BE32:BE38" si="56">IF(ABS(BB32-BC32)&gt;BD32,"Significant difference","Insignificant difference")</f>
        <v>Insignificant difference</v>
      </c>
    </row>
    <row r="33" spans="1:57" x14ac:dyDescent="0.3">
      <c r="A33" s="2" t="s">
        <v>5</v>
      </c>
      <c r="B33" s="41">
        <v>134</v>
      </c>
      <c r="C33" s="2">
        <v>1</v>
      </c>
      <c r="D33" s="40">
        <f t="shared" si="38"/>
        <v>7.462686567164179E-3</v>
      </c>
      <c r="E33" s="7">
        <v>7.462686567164179E-3</v>
      </c>
      <c r="F33" s="7">
        <v>8.1525167169806956E-3</v>
      </c>
      <c r="G33" s="2">
        <v>3</v>
      </c>
      <c r="H33" s="7">
        <f t="shared" si="39"/>
        <v>9.4945454670660994E-3</v>
      </c>
      <c r="I33" s="7">
        <f t="shared" si="40"/>
        <v>8.703780316430201E-3</v>
      </c>
      <c r="L33" s="2" t="s">
        <v>44</v>
      </c>
      <c r="M33" s="39" cm="1">
        <f t="array" ref="M33">SUMPRODUCT(C31:C38,LN(I31:I38))+SUMPRODUCT(B31:B38-C31:C38,LN(1-I31:I38))</f>
        <v>-115.68532837650511</v>
      </c>
      <c r="AA33" s="59" t="s">
        <v>5</v>
      </c>
      <c r="AB33" s="8">
        <f t="shared" si="41"/>
        <v>7.462686567164179E-3</v>
      </c>
      <c r="AC33" s="2">
        <v>1.96</v>
      </c>
      <c r="AD33" s="2">
        <f t="shared" si="42"/>
        <v>7.4347885758035415E-3</v>
      </c>
      <c r="AE33" s="8">
        <f t="shared" si="43"/>
        <v>2.2034872175739122E-2</v>
      </c>
      <c r="AF33" s="8">
        <f t="shared" si="44"/>
        <v>0</v>
      </c>
      <c r="AO33" s="2" t="s">
        <v>5</v>
      </c>
      <c r="AP33" s="64">
        <f t="shared" si="45"/>
        <v>7.462686567164179E-3</v>
      </c>
      <c r="AQ33" s="52">
        <f t="shared" si="46"/>
        <v>8.1525167169806956E-3</v>
      </c>
      <c r="AR33" s="66">
        <f t="shared" si="47"/>
        <v>0.1650541135173719</v>
      </c>
      <c r="AS33" s="54" t="str">
        <f t="shared" si="48"/>
        <v>Insignificant difference</v>
      </c>
      <c r="AU33" s="2" t="s">
        <v>5</v>
      </c>
      <c r="AV33" s="65">
        <f t="shared" si="49"/>
        <v>7.462686567164179E-3</v>
      </c>
      <c r="AW33" s="53">
        <f t="shared" si="50"/>
        <v>9.4945454670660994E-3</v>
      </c>
      <c r="AX33" s="66">
        <f t="shared" si="51"/>
        <v>0.171933213720141</v>
      </c>
      <c r="AY33" s="54" t="str">
        <f t="shared" si="52"/>
        <v>Insignificant difference</v>
      </c>
      <c r="BA33" s="2" t="s">
        <v>5</v>
      </c>
      <c r="BB33" s="65">
        <f t="shared" si="53"/>
        <v>7.462686567164179E-3</v>
      </c>
      <c r="BC33" s="53">
        <f t="shared" si="54"/>
        <v>8.703780316430201E-3</v>
      </c>
      <c r="BD33" s="67">
        <f t="shared" si="55"/>
        <v>0.16791622540039605</v>
      </c>
      <c r="BE33" s="54" t="str">
        <f t="shared" si="56"/>
        <v>Insignificant difference</v>
      </c>
    </row>
    <row r="34" spans="1:57" x14ac:dyDescent="0.3">
      <c r="A34" s="2" t="s">
        <v>6</v>
      </c>
      <c r="B34" s="41">
        <v>127</v>
      </c>
      <c r="C34" s="2">
        <v>1</v>
      </c>
      <c r="D34" s="40">
        <f t="shared" si="38"/>
        <v>7.874015748031496E-3</v>
      </c>
      <c r="E34" s="7">
        <v>7.874015748031496E-3</v>
      </c>
      <c r="F34" s="7">
        <v>8.1525167170112232E-3</v>
      </c>
      <c r="G34" s="2">
        <v>4</v>
      </c>
      <c r="H34" s="7">
        <f t="shared" si="39"/>
        <v>1.9377085128586172E-2</v>
      </c>
      <c r="I34" s="7">
        <f t="shared" si="40"/>
        <v>1.9124850645323179E-2</v>
      </c>
      <c r="AA34" s="59" t="s">
        <v>6</v>
      </c>
      <c r="AB34" s="8">
        <f t="shared" si="41"/>
        <v>7.874015748031496E-3</v>
      </c>
      <c r="AC34" s="2">
        <v>1.96</v>
      </c>
      <c r="AD34" s="2">
        <f t="shared" si="42"/>
        <v>7.8429544208474238E-3</v>
      </c>
      <c r="AE34" s="8">
        <f t="shared" si="43"/>
        <v>2.3246206412892448E-2</v>
      </c>
      <c r="AF34" s="8">
        <f t="shared" si="44"/>
        <v>0</v>
      </c>
      <c r="AO34" s="2" t="s">
        <v>6</v>
      </c>
      <c r="AP34" s="64">
        <f t="shared" si="45"/>
        <v>7.874015748031496E-3</v>
      </c>
      <c r="AQ34" s="52">
        <f t="shared" si="46"/>
        <v>8.1525167170112232E-3</v>
      </c>
      <c r="AR34" s="66">
        <f t="shared" si="47"/>
        <v>0.16719762515313724</v>
      </c>
      <c r="AS34" s="54" t="str">
        <f t="shared" si="48"/>
        <v>Insignificant difference</v>
      </c>
      <c r="AU34" s="2" t="s">
        <v>6</v>
      </c>
      <c r="AV34" s="65">
        <f t="shared" si="49"/>
        <v>7.874015748031496E-3</v>
      </c>
      <c r="AW34" s="53">
        <f t="shared" si="50"/>
        <v>1.9377085128586172E-2</v>
      </c>
      <c r="AX34" s="66">
        <f t="shared" si="51"/>
        <v>0.21713794281078772</v>
      </c>
      <c r="AY34" s="54" t="str">
        <f t="shared" si="52"/>
        <v>Insignificant difference</v>
      </c>
      <c r="BA34" s="2" t="s">
        <v>6</v>
      </c>
      <c r="BB34" s="65">
        <f t="shared" si="53"/>
        <v>7.874015748031496E-3</v>
      </c>
      <c r="BC34" s="53">
        <f t="shared" si="54"/>
        <v>1.9124850645323179E-2</v>
      </c>
      <c r="BD34" s="67">
        <f t="shared" si="55"/>
        <v>0.21615373146801198</v>
      </c>
      <c r="BE34" s="54" t="str">
        <f t="shared" si="56"/>
        <v>Insignificant difference</v>
      </c>
    </row>
    <row r="35" spans="1:57" x14ac:dyDescent="0.3">
      <c r="A35" s="2" t="s">
        <v>7</v>
      </c>
      <c r="B35" s="41">
        <v>76</v>
      </c>
      <c r="C35" s="2">
        <v>7</v>
      </c>
      <c r="D35" s="40">
        <f t="shared" si="38"/>
        <v>9.2105263157894732E-2</v>
      </c>
      <c r="E35" s="7">
        <v>9.2105263157894732E-2</v>
      </c>
      <c r="F35" s="7">
        <v>6.923252556654412E-2</v>
      </c>
      <c r="G35" s="2">
        <v>5</v>
      </c>
      <c r="H35" s="7">
        <f t="shared" si="39"/>
        <v>3.9546014012243121E-2</v>
      </c>
      <c r="I35" s="7">
        <f t="shared" si="40"/>
        <v>4.1500750195684021E-2</v>
      </c>
      <c r="AA35" s="59" t="s">
        <v>7</v>
      </c>
      <c r="AB35" s="8">
        <f t="shared" si="41"/>
        <v>9.2105263157894732E-2</v>
      </c>
      <c r="AC35" s="2">
        <v>1.96</v>
      </c>
      <c r="AD35" s="2">
        <f t="shared" si="42"/>
        <v>3.3170588521291143E-2</v>
      </c>
      <c r="AE35" s="8">
        <f t="shared" si="43"/>
        <v>0.15711961665962537</v>
      </c>
      <c r="AF35" s="8">
        <f t="shared" si="44"/>
        <v>2.7090909656164092E-2</v>
      </c>
      <c r="AO35" s="2" t="s">
        <v>7</v>
      </c>
      <c r="AP35" s="64">
        <f t="shared" si="45"/>
        <v>9.2105263157894732E-2</v>
      </c>
      <c r="AQ35" s="52">
        <f t="shared" si="46"/>
        <v>6.923252556654412E-2</v>
      </c>
      <c r="AR35" s="66">
        <f t="shared" si="47"/>
        <v>0.51024487169708965</v>
      </c>
      <c r="AS35" s="54" t="str">
        <f t="shared" si="48"/>
        <v>Insignificant difference</v>
      </c>
      <c r="AU35" s="2" t="s">
        <v>7</v>
      </c>
      <c r="AV35" s="65">
        <f t="shared" si="49"/>
        <v>9.2105263157894732E-2</v>
      </c>
      <c r="AW35" s="53">
        <f t="shared" si="50"/>
        <v>3.9546014012243121E-2</v>
      </c>
      <c r="AX35" s="66">
        <f t="shared" si="51"/>
        <v>0.46241495084579576</v>
      </c>
      <c r="AY35" s="54" t="str">
        <f t="shared" si="52"/>
        <v>Insignificant difference</v>
      </c>
      <c r="BA35" s="2" t="s">
        <v>7</v>
      </c>
      <c r="BB35" s="65">
        <f t="shared" si="53"/>
        <v>9.2105263157894732E-2</v>
      </c>
      <c r="BC35" s="53">
        <f t="shared" si="54"/>
        <v>4.1500750195684021E-2</v>
      </c>
      <c r="BD35" s="67">
        <f t="shared" si="55"/>
        <v>0.46581778294138421</v>
      </c>
      <c r="BE35" s="54" t="str">
        <f t="shared" si="56"/>
        <v>Insignificant difference</v>
      </c>
    </row>
    <row r="36" spans="1:57" x14ac:dyDescent="0.3">
      <c r="A36" s="2" t="s">
        <v>8</v>
      </c>
      <c r="B36" s="41">
        <v>54</v>
      </c>
      <c r="C36" s="2">
        <v>2</v>
      </c>
      <c r="D36" s="40">
        <f t="shared" si="38"/>
        <v>3.7037037037037035E-2</v>
      </c>
      <c r="E36" s="7">
        <v>3.7037037037037035E-2</v>
      </c>
      <c r="F36" s="7">
        <v>6.9232526807835051E-2</v>
      </c>
      <c r="G36" s="2">
        <v>6</v>
      </c>
      <c r="H36" s="7">
        <f t="shared" si="39"/>
        <v>8.0708074195813689E-2</v>
      </c>
      <c r="I36" s="7">
        <f t="shared" si="40"/>
        <v>8.7715126420627162E-2</v>
      </c>
      <c r="AA36" s="59" t="s">
        <v>8</v>
      </c>
      <c r="AB36" s="8">
        <f t="shared" si="41"/>
        <v>3.7037037037037035E-2</v>
      </c>
      <c r="AC36" s="2">
        <v>1.96</v>
      </c>
      <c r="AD36" s="2">
        <f t="shared" si="42"/>
        <v>2.5699580240322626E-2</v>
      </c>
      <c r="AE36" s="8">
        <f t="shared" si="43"/>
        <v>8.7408214308069387E-2</v>
      </c>
      <c r="AF36" s="8">
        <f t="shared" si="44"/>
        <v>0</v>
      </c>
      <c r="AO36" s="2" t="s">
        <v>8</v>
      </c>
      <c r="AP36" s="64">
        <f t="shared" si="45"/>
        <v>3.7037037037037035E-2</v>
      </c>
      <c r="AQ36" s="52">
        <f t="shared" si="46"/>
        <v>6.9232526807835051E-2</v>
      </c>
      <c r="AR36" s="66">
        <f t="shared" si="47"/>
        <v>0.41955133455654026</v>
      </c>
      <c r="AS36" s="54" t="str">
        <f t="shared" si="48"/>
        <v>Insignificant difference</v>
      </c>
      <c r="AU36" s="2" t="s">
        <v>8</v>
      </c>
      <c r="AV36" s="65">
        <f t="shared" si="49"/>
        <v>3.7037037037037035E-2</v>
      </c>
      <c r="AW36" s="53">
        <f t="shared" si="50"/>
        <v>8.0708074195813689E-2</v>
      </c>
      <c r="AX36" s="66">
        <f t="shared" si="51"/>
        <v>0.43951821401514379</v>
      </c>
      <c r="AY36" s="54" t="str">
        <f t="shared" si="52"/>
        <v>Insignificant difference</v>
      </c>
      <c r="BA36" s="2" t="s">
        <v>8</v>
      </c>
      <c r="BB36" s="65">
        <f t="shared" si="53"/>
        <v>3.7037037037037035E-2</v>
      </c>
      <c r="BC36" s="53">
        <f t="shared" si="54"/>
        <v>8.7715126420627162E-2</v>
      </c>
      <c r="BD36" s="67">
        <f t="shared" si="55"/>
        <v>0.45102354890049068</v>
      </c>
      <c r="BE36" s="54" t="str">
        <f t="shared" si="56"/>
        <v>Insignificant difference</v>
      </c>
    </row>
    <row r="37" spans="1:57" x14ac:dyDescent="0.3">
      <c r="A37" s="2" t="s">
        <v>9</v>
      </c>
      <c r="B37" s="41">
        <v>46</v>
      </c>
      <c r="C37" s="2">
        <v>6</v>
      </c>
      <c r="D37" s="40">
        <f t="shared" si="38"/>
        <v>0.13043478260869565</v>
      </c>
      <c r="E37" s="7">
        <v>0.13043478260869565</v>
      </c>
      <c r="F37" s="7">
        <v>0.13043255481950117</v>
      </c>
      <c r="G37" s="2">
        <v>7</v>
      </c>
      <c r="H37" s="7">
        <f t="shared" si="39"/>
        <v>0.16471428039195921</v>
      </c>
      <c r="I37" s="7">
        <f t="shared" si="40"/>
        <v>0.17594604779220183</v>
      </c>
      <c r="AA37" s="59" t="s">
        <v>9</v>
      </c>
      <c r="AB37" s="8">
        <f t="shared" si="41"/>
        <v>0.13043478260869565</v>
      </c>
      <c r="AC37" s="2">
        <v>1.96</v>
      </c>
      <c r="AD37" s="2">
        <f t="shared" si="42"/>
        <v>4.9655673106100931E-2</v>
      </c>
      <c r="AE37" s="8">
        <f t="shared" si="43"/>
        <v>0.22775990189665346</v>
      </c>
      <c r="AF37" s="8">
        <f t="shared" si="44"/>
        <v>3.3109663320737823E-2</v>
      </c>
      <c r="AO37" s="2" t="s">
        <v>9</v>
      </c>
      <c r="AP37" s="64">
        <f t="shared" si="45"/>
        <v>0.13043478260869565</v>
      </c>
      <c r="AQ37" s="52">
        <f t="shared" si="46"/>
        <v>0.13043255481950117</v>
      </c>
      <c r="AR37" s="66">
        <f t="shared" si="47"/>
        <v>0.63156656289367963</v>
      </c>
      <c r="AS37" s="54" t="str">
        <f t="shared" si="48"/>
        <v>Insignificant difference</v>
      </c>
      <c r="AU37" s="2" t="s">
        <v>9</v>
      </c>
      <c r="AV37" s="65">
        <f t="shared" si="49"/>
        <v>0.13043478260869565</v>
      </c>
      <c r="AW37" s="53">
        <f t="shared" si="50"/>
        <v>0.16471428039195921</v>
      </c>
      <c r="AX37" s="66">
        <f t="shared" si="51"/>
        <v>0.66435336036492787</v>
      </c>
      <c r="AY37" s="54" t="str">
        <f t="shared" si="52"/>
        <v>Insignificant difference</v>
      </c>
      <c r="BA37" s="2" t="s">
        <v>9</v>
      </c>
      <c r="BB37" s="65">
        <f t="shared" si="53"/>
        <v>0.13043478260869565</v>
      </c>
      <c r="BC37" s="53">
        <f t="shared" si="54"/>
        <v>0.17594604779220183</v>
      </c>
      <c r="BD37" s="67">
        <f t="shared" si="55"/>
        <v>0.67408252545690817</v>
      </c>
      <c r="BE37" s="54" t="str">
        <f t="shared" si="56"/>
        <v>Insignificant difference</v>
      </c>
    </row>
    <row r="38" spans="1:57" x14ac:dyDescent="0.3">
      <c r="A38" s="2" t="s">
        <v>10</v>
      </c>
      <c r="B38" s="41">
        <v>68</v>
      </c>
      <c r="C38" s="2">
        <v>24</v>
      </c>
      <c r="D38" s="40">
        <f t="shared" si="38"/>
        <v>0.35294117647058826</v>
      </c>
      <c r="E38" s="7">
        <v>0.35294117647058826</v>
      </c>
      <c r="F38" s="7">
        <v>0.35293338640034094</v>
      </c>
      <c r="G38" s="2">
        <v>8</v>
      </c>
      <c r="H38" s="7">
        <f>EXP($Q$31+G38*$R$31)</f>
        <v>0.33615960280772289</v>
      </c>
      <c r="I38" s="7">
        <f t="shared" si="40"/>
        <v>0.32163693384918535</v>
      </c>
      <c r="AA38" s="59" t="s">
        <v>10</v>
      </c>
      <c r="AB38" s="8">
        <f t="shared" si="41"/>
        <v>0.35294117647058826</v>
      </c>
      <c r="AC38" s="2">
        <v>1.96</v>
      </c>
      <c r="AD38" s="2">
        <f t="shared" si="42"/>
        <v>5.795202153786929E-2</v>
      </c>
      <c r="AE38" s="8">
        <f t="shared" si="43"/>
        <v>0.46652713868481205</v>
      </c>
      <c r="AF38" s="8">
        <f t="shared" si="44"/>
        <v>0.23935521425636447</v>
      </c>
      <c r="AO38" s="2" t="s">
        <v>10</v>
      </c>
      <c r="AP38" s="64">
        <f t="shared" si="45"/>
        <v>0.35294117647058826</v>
      </c>
      <c r="AQ38" s="52">
        <f t="shared" si="46"/>
        <v>0.35293338640034094</v>
      </c>
      <c r="AR38" s="66">
        <f t="shared" si="47"/>
        <v>0.89617922749656753</v>
      </c>
      <c r="AS38" s="54" t="str">
        <f t="shared" si="48"/>
        <v>Insignificant difference</v>
      </c>
      <c r="AU38" s="2" t="s">
        <v>10</v>
      </c>
      <c r="AV38" s="65">
        <f t="shared" si="49"/>
        <v>0.35294117647058826</v>
      </c>
      <c r="AW38" s="53">
        <f t="shared" si="50"/>
        <v>0.33615960280772289</v>
      </c>
      <c r="AX38" s="66">
        <f t="shared" si="51"/>
        <v>0.8910482802759282</v>
      </c>
      <c r="AY38" s="54" t="str">
        <f t="shared" si="52"/>
        <v>Insignificant difference</v>
      </c>
      <c r="BA38" s="2" t="s">
        <v>10</v>
      </c>
      <c r="BB38" s="65">
        <f>E38</f>
        <v>0.35294117647058826</v>
      </c>
      <c r="BC38" s="53">
        <f t="shared" si="54"/>
        <v>0.32163693384918535</v>
      </c>
      <c r="BD38" s="67">
        <f t="shared" si="55"/>
        <v>0.88613110819271723</v>
      </c>
      <c r="BE38" s="54" t="str">
        <f t="shared" si="56"/>
        <v>Insignificant difference</v>
      </c>
    </row>
    <row r="39" spans="1:57" x14ac:dyDescent="0.3">
      <c r="A39" s="4" t="s">
        <v>18</v>
      </c>
      <c r="B39" s="4">
        <f>SUM(B31:B38)</f>
        <v>684</v>
      </c>
      <c r="C39" s="39">
        <f>SUM(C31:C38)</f>
        <v>42</v>
      </c>
    </row>
    <row r="40" spans="1:57" x14ac:dyDescent="0.3">
      <c r="A40" s="4"/>
      <c r="B40" s="4"/>
      <c r="C40" s="27"/>
      <c r="AO40" s="68" t="s">
        <v>55</v>
      </c>
      <c r="AP40" s="68"/>
      <c r="AQ40" s="68"/>
    </row>
    <row r="41" spans="1:57" x14ac:dyDescent="0.3">
      <c r="B41" s="4"/>
      <c r="AO41" s="2" t="s">
        <v>56</v>
      </c>
      <c r="AP41" s="2" t="s">
        <v>57</v>
      </c>
      <c r="AQ41" s="2" t="s">
        <v>58</v>
      </c>
    </row>
    <row r="42" spans="1:57" x14ac:dyDescent="0.3">
      <c r="B42" s="4"/>
      <c r="AO42" s="2">
        <f>-2*LN(M30/M32)</f>
        <v>7.2295094431851142E-2</v>
      </c>
      <c r="AP42" s="2">
        <f>_xlfn.CHISQ.INV.RT(0.05,2)</f>
        <v>5.9914645471079817</v>
      </c>
      <c r="AQ42" s="54" t="str">
        <f>IF(ABS(AO42)&gt;AP42,"Yes","No")</f>
        <v>No</v>
      </c>
    </row>
    <row r="43" spans="1:57" x14ac:dyDescent="0.3">
      <c r="A43" s="1">
        <v>42186</v>
      </c>
      <c r="B43" s="4" t="s">
        <v>0</v>
      </c>
      <c r="C43" s="1">
        <v>42552</v>
      </c>
      <c r="D43" s="39" t="s">
        <v>1</v>
      </c>
      <c r="E43" s="39"/>
      <c r="F43" s="39"/>
      <c r="G43" s="39"/>
      <c r="H43" s="39" t="s">
        <v>40</v>
      </c>
      <c r="I43" s="39"/>
    </row>
    <row r="44" spans="1:57" ht="28.8" x14ac:dyDescent="0.3">
      <c r="A44" s="2" t="s">
        <v>2</v>
      </c>
      <c r="B44" s="41" t="s">
        <v>11</v>
      </c>
      <c r="C44" s="2" t="s">
        <v>12</v>
      </c>
      <c r="D44" s="2" t="s">
        <v>35</v>
      </c>
      <c r="E44" s="2" t="s">
        <v>36</v>
      </c>
      <c r="F44" s="2" t="s">
        <v>37</v>
      </c>
      <c r="G44" s="2" t="s">
        <v>38</v>
      </c>
      <c r="H44" s="2" t="s">
        <v>49</v>
      </c>
      <c r="I44" s="2" t="s">
        <v>39</v>
      </c>
      <c r="L44" s="2" t="s">
        <v>41</v>
      </c>
      <c r="M44" s="43" cm="1">
        <f t="array" ref="M44">SUMPRODUCT(C45:C52,LN(E45:E52))+SUMPRODUCT(B45:B52-C45:C52,LN(1-E45:E52))</f>
        <v>-130.36337061380505</v>
      </c>
      <c r="P44" s="2"/>
      <c r="Q44" s="2" t="s">
        <v>45</v>
      </c>
      <c r="R44" s="2" t="s">
        <v>46</v>
      </c>
      <c r="AA44" s="59" t="s">
        <v>2</v>
      </c>
      <c r="AB44" s="47" t="s">
        <v>36</v>
      </c>
      <c r="AC44" s="47" t="s">
        <v>50</v>
      </c>
      <c r="AD44" s="47" t="s">
        <v>51</v>
      </c>
      <c r="AE44" s="47" t="s">
        <v>52</v>
      </c>
      <c r="AF44" s="47" t="s">
        <v>53</v>
      </c>
      <c r="AO44" s="55" t="s">
        <v>2</v>
      </c>
      <c r="AP44" s="47" t="s">
        <v>36</v>
      </c>
      <c r="AQ44" s="56" t="s">
        <v>37</v>
      </c>
      <c r="AR44" s="57" t="s">
        <v>50</v>
      </c>
      <c r="AS44" s="61" t="s">
        <v>54</v>
      </c>
      <c r="AU44" s="55" t="s">
        <v>2</v>
      </c>
      <c r="AV44" s="47" t="s">
        <v>36</v>
      </c>
      <c r="AW44" s="56" t="str">
        <f>H44</f>
        <v>MLE_exp</v>
      </c>
      <c r="AX44" s="57" t="s">
        <v>50</v>
      </c>
      <c r="AY44" s="61" t="s">
        <v>54</v>
      </c>
      <c r="BA44" s="55" t="s">
        <v>2</v>
      </c>
      <c r="BB44" s="47" t="s">
        <v>36</v>
      </c>
      <c r="BC44" s="56" t="str">
        <f>I44</f>
        <v>MLE_logit</v>
      </c>
      <c r="BD44" s="57" t="s">
        <v>50</v>
      </c>
      <c r="BE44" s="61" t="s">
        <v>54</v>
      </c>
    </row>
    <row r="45" spans="1:57" x14ac:dyDescent="0.3">
      <c r="A45" s="2" t="s">
        <v>3</v>
      </c>
      <c r="B45" s="41">
        <v>76</v>
      </c>
      <c r="C45" s="2">
        <v>1</v>
      </c>
      <c r="D45" s="40">
        <f>C45/B45</f>
        <v>1.3157894736842105E-2</v>
      </c>
      <c r="E45" s="7">
        <v>1.3157894736842105E-2</v>
      </c>
      <c r="F45" s="7">
        <v>1.0259321821002601E-2</v>
      </c>
      <c r="G45" s="2">
        <v>1</v>
      </c>
      <c r="H45" s="7">
        <f>EXP($Q$45+G45*$R$45)</f>
        <v>7.5970008268795705E-3</v>
      </c>
      <c r="I45" s="7">
        <f>1/(1+EXP($Q$46+$R$46*G45))</f>
        <v>6.5893557192820609E-3</v>
      </c>
      <c r="L45" s="2" t="s">
        <v>42</v>
      </c>
      <c r="M45" s="28" cm="1">
        <f t="array" ref="M45">SUMPRODUCT(C45:C52,LN(F45:F52))+SUMPRODUCT(B45:B52-C45:C52,LN(1-F45:F52))</f>
        <v>-130.81998679452187</v>
      </c>
      <c r="P45" s="2" t="s">
        <v>47</v>
      </c>
      <c r="Q45" s="42">
        <v>-5.4236719309480756</v>
      </c>
      <c r="R45" s="42">
        <v>0.54367019332992506</v>
      </c>
      <c r="AA45" s="59" t="s">
        <v>3</v>
      </c>
      <c r="AB45" s="8">
        <f>E45</f>
        <v>1.3157894736842105E-2</v>
      </c>
      <c r="AC45" s="2">
        <v>1.96</v>
      </c>
      <c r="AD45" s="2">
        <f>(AB45*(1-AB45)/B45)^(1/2)</f>
        <v>1.3071042997352405E-2</v>
      </c>
      <c r="AE45" s="8">
        <f>AB45+AC45*AD45</f>
        <v>3.877713901165282E-2</v>
      </c>
      <c r="AF45" s="8">
        <f t="shared" ref="AF45:AF51" si="57">IF(AB45-AC45*AD45&gt;0,AB45-AC45*AD45,0)</f>
        <v>0</v>
      </c>
      <c r="AO45" s="2" t="s">
        <v>3</v>
      </c>
      <c r="AP45" s="64">
        <f>E45</f>
        <v>1.3157894736842105E-2</v>
      </c>
      <c r="AQ45" s="52">
        <f>F45</f>
        <v>1.0259321821002601E-2</v>
      </c>
      <c r="AR45" s="66">
        <f>(_xlfn.CHISQ.INV.RT(0.05,7)*(AP45*(1-AP45)/8+AQ45*(1-AQ45)/8))^(1/2)</f>
        <v>0.20171056279335331</v>
      </c>
      <c r="AS45" s="54" t="str">
        <f>IF(ABS(AP45-AQ45)&gt;AR45,"Significant difference","Insignificant difference")</f>
        <v>Insignificant difference</v>
      </c>
      <c r="AU45" s="2" t="s">
        <v>3</v>
      </c>
      <c r="AV45" s="65">
        <f>E45</f>
        <v>1.3157894736842105E-2</v>
      </c>
      <c r="AW45" s="53">
        <f>H45</f>
        <v>7.5970008268795705E-3</v>
      </c>
      <c r="AX45" s="66">
        <f>(_xlfn.CHISQ.INV.RT(0.05,7)*(AV45*(1-AV45)/8+AW45*(1-AW45)/8))^(1/2)</f>
        <v>0.18997194111186447</v>
      </c>
      <c r="AY45" s="54" t="str">
        <f>IF(ABS(AV45-AW45)&gt;AX45,"Significant difference","Insignificant difference")</f>
        <v>Insignificant difference</v>
      </c>
      <c r="BA45" s="2" t="s">
        <v>3</v>
      </c>
      <c r="BB45" s="65">
        <f>E45</f>
        <v>1.3157894736842105E-2</v>
      </c>
      <c r="BC45" s="53">
        <f>I45</f>
        <v>6.5893557192820609E-3</v>
      </c>
      <c r="BD45" s="67">
        <f>(_xlfn.CHISQ.INV.RT(0.05,7)*(BB45*(1-BB45)/8+BC45*(1-BC45)/8))^(1/2)</f>
        <v>0.18531766954533865</v>
      </c>
      <c r="BE45" s="54" t="str">
        <f>IF(ABS(BB45-BC45)&gt;BD45,"Significant difference","Insignificant difference")</f>
        <v>Insignificant difference</v>
      </c>
    </row>
    <row r="46" spans="1:57" x14ac:dyDescent="0.3">
      <c r="A46" s="2" t="s">
        <v>4</v>
      </c>
      <c r="B46" s="41">
        <v>119</v>
      </c>
      <c r="C46" s="2">
        <v>1</v>
      </c>
      <c r="D46" s="40">
        <f t="shared" ref="D46:D52" si="58">C46/B46</f>
        <v>8.4033613445378148E-3</v>
      </c>
      <c r="E46" s="7">
        <v>8.4033613445378148E-3</v>
      </c>
      <c r="F46" s="7">
        <v>1.0259321830935475E-2</v>
      </c>
      <c r="G46" s="2">
        <v>2</v>
      </c>
      <c r="H46" s="7">
        <f t="shared" ref="H46:H52" si="59">EXP($Q$45+G46*$R$45)</f>
        <v>1.3084439957129297E-2</v>
      </c>
      <c r="I46" s="7">
        <f t="shared" ref="I46:I52" si="60">1/(1+EXP($Q$46+$R$46*G46))</f>
        <v>1.2065231399588946E-2</v>
      </c>
      <c r="L46" s="2" t="s">
        <v>43</v>
      </c>
      <c r="M46" s="39" cm="1">
        <f t="array" ref="M46">SUMPRODUCT(C45:C52,LN(H45:H52))+SUMPRODUCT(B45:B52-C45:C52,LN(1-H45:H52))</f>
        <v>-132.75385679129076</v>
      </c>
      <c r="P46" s="2" t="s">
        <v>48</v>
      </c>
      <c r="Q46" s="42">
        <v>5.6260882870235269</v>
      </c>
      <c r="R46" s="42">
        <v>-0.61039974672139519</v>
      </c>
      <c r="AA46" s="59" t="s">
        <v>4</v>
      </c>
      <c r="AB46" s="8">
        <f t="shared" ref="AB46:AB52" si="61">E46</f>
        <v>8.4033613445378148E-3</v>
      </c>
      <c r="AC46" s="2">
        <v>1.96</v>
      </c>
      <c r="AD46" s="2">
        <f t="shared" ref="AD46:AD51" si="62">(AB46*(1-AB46)/B46)^(1/2)</f>
        <v>8.3679786133030367E-3</v>
      </c>
      <c r="AE46" s="8">
        <f t="shared" ref="AE46:AE52" si="63">AB46+AC46*AD46</f>
        <v>2.4804599426611763E-2</v>
      </c>
      <c r="AF46" s="8">
        <f t="shared" si="57"/>
        <v>0</v>
      </c>
      <c r="AO46" s="2" t="s">
        <v>4</v>
      </c>
      <c r="AP46" s="64">
        <f t="shared" ref="AP46:AP52" si="64">E46</f>
        <v>8.4033613445378148E-3</v>
      </c>
      <c r="AQ46" s="52">
        <f t="shared" ref="AQ46:AQ52" si="65">F46</f>
        <v>1.0259321830935475E-2</v>
      </c>
      <c r="AR46" s="66">
        <f t="shared" ref="AR46:AR52" si="66">(_xlfn.CHISQ.INV.RT(0.05,7)*(AP46*(1-AP46)/8+AQ46*(1-AQ46)/8))^(1/2)</f>
        <v>0.18029718351255597</v>
      </c>
      <c r="AS46" s="54" t="str">
        <f t="shared" ref="AS46:AS52" si="67">IF(ABS(AP46-AQ46)&gt;AR46,"Significant difference","Insignificant difference")</f>
        <v>Insignificant difference</v>
      </c>
      <c r="AU46" s="2" t="s">
        <v>4</v>
      </c>
      <c r="AV46" s="65">
        <f t="shared" ref="AV46:AV52" si="68">E46</f>
        <v>8.4033613445378148E-3</v>
      </c>
      <c r="AW46" s="53">
        <f t="shared" ref="AW46:AW52" si="69">H46</f>
        <v>1.3084439957129297E-2</v>
      </c>
      <c r="AX46" s="66">
        <f t="shared" ref="AX46:AX52" si="70">(_xlfn.CHISQ.INV.RT(0.05,7)*(AV46*(1-AV46)/8+AW46*(1-AW46)/8))^(1/2)</f>
        <v>0.19328418724317259</v>
      </c>
      <c r="AY46" s="54" t="str">
        <f t="shared" ref="AY46:AY52" si="71">IF(ABS(AV46-AW46)&gt;AX46,"Significant difference","Insignificant difference")</f>
        <v>Insignificant difference</v>
      </c>
      <c r="BA46" s="2" t="s">
        <v>4</v>
      </c>
      <c r="BB46" s="65">
        <f t="shared" ref="BB46:BB51" si="72">E46</f>
        <v>8.4033613445378148E-3</v>
      </c>
      <c r="BC46" s="53">
        <f t="shared" ref="BC46:BC52" si="73">I46</f>
        <v>1.2065231399588946E-2</v>
      </c>
      <c r="BD46" s="67">
        <f t="shared" ref="BD46:BD52" si="74">(_xlfn.CHISQ.INV.RT(0.05,7)*(BB46*(1-BB46)/8+BC46*(1-BC46)/8))^(1/2)</f>
        <v>0.18871057403425634</v>
      </c>
      <c r="BE46" s="54" t="str">
        <f t="shared" ref="BE46:BE52" si="75">IF(ABS(BB46-BC46)&gt;BD46,"Significant difference","Insignificant difference")</f>
        <v>Insignificant difference</v>
      </c>
    </row>
    <row r="47" spans="1:57" x14ac:dyDescent="0.3">
      <c r="A47" s="2" t="s">
        <v>5</v>
      </c>
      <c r="B47" s="41">
        <v>119</v>
      </c>
      <c r="C47" s="2">
        <v>3</v>
      </c>
      <c r="D47" s="40">
        <f t="shared" si="58"/>
        <v>2.5210084033613446E-2</v>
      </c>
      <c r="E47" s="7">
        <v>2.5210084033613446E-2</v>
      </c>
      <c r="F47" s="7">
        <v>2.5210058828307458E-2</v>
      </c>
      <c r="G47" s="2">
        <v>3</v>
      </c>
      <c r="H47" s="7">
        <f t="shared" si="59"/>
        <v>2.2535546973481417E-2</v>
      </c>
      <c r="I47" s="7">
        <f t="shared" si="60"/>
        <v>2.1990925731609118E-2</v>
      </c>
      <c r="L47" s="2" t="s">
        <v>44</v>
      </c>
      <c r="M47" s="39" cm="1">
        <f t="array" ref="M47">SUMPRODUCT(C45:C52,LN(I45:I52))+SUMPRODUCT(B45:B52-C45:C52,LN(1-I45:I52))</f>
        <v>-133.21376504526162</v>
      </c>
      <c r="AA47" s="59" t="s">
        <v>5</v>
      </c>
      <c r="AB47" s="8">
        <f t="shared" si="61"/>
        <v>2.5210084033613446E-2</v>
      </c>
      <c r="AC47" s="2">
        <v>1.96</v>
      </c>
      <c r="AD47" s="2">
        <f t="shared" si="62"/>
        <v>1.4370410687695694E-2</v>
      </c>
      <c r="AE47" s="8">
        <f t="shared" si="63"/>
        <v>5.3376088981497011E-2</v>
      </c>
      <c r="AF47" s="8">
        <f t="shared" si="57"/>
        <v>0</v>
      </c>
      <c r="AO47" s="2" t="s">
        <v>5</v>
      </c>
      <c r="AP47" s="64">
        <f t="shared" si="64"/>
        <v>2.5210084033613446E-2</v>
      </c>
      <c r="AQ47" s="52">
        <f t="shared" si="65"/>
        <v>2.5210058828307458E-2</v>
      </c>
      <c r="AR47" s="66">
        <f t="shared" si="66"/>
        <v>0.29397843321288009</v>
      </c>
      <c r="AS47" s="54" t="str">
        <f t="shared" si="67"/>
        <v>Insignificant difference</v>
      </c>
      <c r="AU47" s="2" t="s">
        <v>5</v>
      </c>
      <c r="AV47" s="65">
        <f t="shared" si="68"/>
        <v>2.5210084033613446E-2</v>
      </c>
      <c r="AW47" s="53">
        <f t="shared" si="69"/>
        <v>2.2535546973481417E-2</v>
      </c>
      <c r="AX47" s="66">
        <f t="shared" si="70"/>
        <v>0.28626040153173565</v>
      </c>
      <c r="AY47" s="54" t="str">
        <f t="shared" si="71"/>
        <v>Insignificant difference</v>
      </c>
      <c r="BA47" s="2" t="s">
        <v>5</v>
      </c>
      <c r="BB47" s="65">
        <f t="shared" si="72"/>
        <v>2.5210084033613446E-2</v>
      </c>
      <c r="BC47" s="53">
        <f t="shared" si="73"/>
        <v>2.1990925731609118E-2</v>
      </c>
      <c r="BD47" s="67">
        <f t="shared" si="74"/>
        <v>0.28465769035368194</v>
      </c>
      <c r="BE47" s="54" t="str">
        <f t="shared" si="75"/>
        <v>Insignificant difference</v>
      </c>
    </row>
    <row r="48" spans="1:57" x14ac:dyDescent="0.3">
      <c r="A48" s="2" t="s">
        <v>6</v>
      </c>
      <c r="B48" s="41">
        <v>124</v>
      </c>
      <c r="C48" s="2">
        <v>6</v>
      </c>
      <c r="D48" s="40">
        <f t="shared" si="58"/>
        <v>4.8387096774193547E-2</v>
      </c>
      <c r="E48" s="7">
        <v>4.8387096774193547E-2</v>
      </c>
      <c r="F48" s="7">
        <v>4.8386220659499241E-2</v>
      </c>
      <c r="G48" s="2">
        <v>4</v>
      </c>
      <c r="H48" s="7">
        <f t="shared" si="59"/>
        <v>3.8813344633621516E-2</v>
      </c>
      <c r="I48" s="7">
        <f t="shared" si="60"/>
        <v>3.9753608208018189E-2</v>
      </c>
      <c r="AA48" s="59" t="s">
        <v>6</v>
      </c>
      <c r="AB48" s="8">
        <f t="shared" si="61"/>
        <v>4.8387096774193547E-2</v>
      </c>
      <c r="AC48" s="2">
        <v>1.96</v>
      </c>
      <c r="AD48" s="2">
        <f t="shared" si="62"/>
        <v>1.927010588884779E-2</v>
      </c>
      <c r="AE48" s="8">
        <f t="shared" si="63"/>
        <v>8.6156504316335217E-2</v>
      </c>
      <c r="AF48" s="8">
        <f>IF(AB48-AC48*AD48&gt;0,AB48-AC48*AD48,0)</f>
        <v>1.0617689232051877E-2</v>
      </c>
      <c r="AO48" s="2" t="s">
        <v>6</v>
      </c>
      <c r="AP48" s="64">
        <f t="shared" si="64"/>
        <v>4.8387096774193547E-2</v>
      </c>
      <c r="AQ48" s="52">
        <f t="shared" si="65"/>
        <v>4.8386220659499241E-2</v>
      </c>
      <c r="AR48" s="66">
        <f t="shared" si="66"/>
        <v>0.40240743277839419</v>
      </c>
      <c r="AS48" s="54" t="str">
        <f t="shared" si="67"/>
        <v>Insignificant difference</v>
      </c>
      <c r="AU48" s="2" t="s">
        <v>6</v>
      </c>
      <c r="AV48" s="65">
        <f t="shared" si="68"/>
        <v>4.8387096774193547E-2</v>
      </c>
      <c r="AW48" s="53">
        <f t="shared" si="69"/>
        <v>3.8813344633621516E-2</v>
      </c>
      <c r="AX48" s="66">
        <f t="shared" si="70"/>
        <v>0.3828402895476381</v>
      </c>
      <c r="AY48" s="54" t="str">
        <f t="shared" si="71"/>
        <v>Insignificant difference</v>
      </c>
      <c r="BA48" s="2" t="s">
        <v>6</v>
      </c>
      <c r="BB48" s="65">
        <f t="shared" si="72"/>
        <v>4.8387096774193547E-2</v>
      </c>
      <c r="BC48" s="53">
        <f t="shared" si="73"/>
        <v>3.9753608208018189E-2</v>
      </c>
      <c r="BD48" s="67">
        <f t="shared" si="74"/>
        <v>0.38482481846345173</v>
      </c>
      <c r="BE48" s="54" t="str">
        <f t="shared" si="75"/>
        <v>Insignificant difference</v>
      </c>
    </row>
    <row r="49" spans="1:57" x14ac:dyDescent="0.3">
      <c r="A49" s="2" t="s">
        <v>7</v>
      </c>
      <c r="B49" s="41">
        <v>62</v>
      </c>
      <c r="C49" s="2">
        <v>5</v>
      </c>
      <c r="D49" s="40">
        <f t="shared" si="58"/>
        <v>8.0645161290322578E-2</v>
      </c>
      <c r="E49" s="7">
        <v>8.0645161290322578E-2</v>
      </c>
      <c r="F49" s="7">
        <v>6.2500216886805182E-2</v>
      </c>
      <c r="G49" s="2">
        <v>5</v>
      </c>
      <c r="H49" s="7">
        <f t="shared" si="59"/>
        <v>6.6848864304070971E-2</v>
      </c>
      <c r="I49" s="7">
        <f t="shared" si="60"/>
        <v>7.0824703632975258E-2</v>
      </c>
      <c r="AA49" s="59" t="s">
        <v>7</v>
      </c>
      <c r="AB49" s="8">
        <f t="shared" si="61"/>
        <v>8.0645161290322578E-2</v>
      </c>
      <c r="AC49" s="2">
        <v>1.96</v>
      </c>
      <c r="AD49" s="2">
        <f t="shared" si="62"/>
        <v>3.458078882353248E-2</v>
      </c>
      <c r="AE49" s="8">
        <f t="shared" si="63"/>
        <v>0.14842350738444623</v>
      </c>
      <c r="AF49" s="8">
        <f t="shared" si="57"/>
        <v>1.2866815196198922E-2</v>
      </c>
      <c r="AO49" s="2" t="s">
        <v>7</v>
      </c>
      <c r="AP49" s="64">
        <f t="shared" si="64"/>
        <v>8.0645161290322578E-2</v>
      </c>
      <c r="AQ49" s="52">
        <f t="shared" si="65"/>
        <v>6.2500216886805182E-2</v>
      </c>
      <c r="AR49" s="66">
        <f t="shared" si="66"/>
        <v>0.48311597271463402</v>
      </c>
      <c r="AS49" s="54" t="str">
        <f t="shared" si="67"/>
        <v>Insignificant difference</v>
      </c>
      <c r="AU49" s="2" t="s">
        <v>7</v>
      </c>
      <c r="AV49" s="65">
        <f t="shared" si="68"/>
        <v>8.0645161290322578E-2</v>
      </c>
      <c r="AW49" s="53">
        <f t="shared" si="69"/>
        <v>6.6848864304070971E-2</v>
      </c>
      <c r="AX49" s="66">
        <f t="shared" si="70"/>
        <v>0.48995774090476307</v>
      </c>
      <c r="AY49" s="54" t="str">
        <f t="shared" si="71"/>
        <v>Insignificant difference</v>
      </c>
      <c r="BA49" s="2" t="s">
        <v>7</v>
      </c>
      <c r="BB49" s="65">
        <f t="shared" si="72"/>
        <v>8.0645161290322578E-2</v>
      </c>
      <c r="BC49" s="53">
        <f t="shared" si="73"/>
        <v>7.0824703632975258E-2</v>
      </c>
      <c r="BD49" s="67">
        <f t="shared" si="74"/>
        <v>0.49607175525419223</v>
      </c>
      <c r="BE49" s="54" t="str">
        <f t="shared" si="75"/>
        <v>Insignificant difference</v>
      </c>
    </row>
    <row r="50" spans="1:57" x14ac:dyDescent="0.3">
      <c r="A50" s="2" t="s">
        <v>8</v>
      </c>
      <c r="B50" s="41">
        <v>50</v>
      </c>
      <c r="C50" s="2">
        <v>2</v>
      </c>
      <c r="D50" s="40">
        <f t="shared" si="58"/>
        <v>0.04</v>
      </c>
      <c r="E50" s="7">
        <v>0.04</v>
      </c>
      <c r="F50" s="7">
        <v>6.2500216480462389E-2</v>
      </c>
      <c r="G50" s="2">
        <v>6</v>
      </c>
      <c r="H50" s="7">
        <f t="shared" si="59"/>
        <v>0.11513490272294348</v>
      </c>
      <c r="I50" s="7">
        <f t="shared" si="60"/>
        <v>0.12306828032562682</v>
      </c>
      <c r="AA50" s="59" t="s">
        <v>8</v>
      </c>
      <c r="AB50" s="8">
        <f t="shared" si="61"/>
        <v>0.04</v>
      </c>
      <c r="AC50" s="2">
        <v>1.96</v>
      </c>
      <c r="AD50" s="2">
        <f t="shared" si="62"/>
        <v>2.7712812921102035E-2</v>
      </c>
      <c r="AE50" s="8">
        <f t="shared" si="63"/>
        <v>9.4317113325359997E-2</v>
      </c>
      <c r="AF50" s="8">
        <f t="shared" si="57"/>
        <v>0</v>
      </c>
      <c r="AO50" s="2" t="s">
        <v>8</v>
      </c>
      <c r="AP50" s="64">
        <f t="shared" si="64"/>
        <v>0.04</v>
      </c>
      <c r="AQ50" s="52">
        <f t="shared" si="65"/>
        <v>6.2500216480462389E-2</v>
      </c>
      <c r="AR50" s="66">
        <f t="shared" si="66"/>
        <v>0.41298113887939297</v>
      </c>
      <c r="AS50" s="54" t="str">
        <f t="shared" si="67"/>
        <v>Insignificant difference</v>
      </c>
      <c r="AU50" s="2" t="s">
        <v>8</v>
      </c>
      <c r="AV50" s="65">
        <f t="shared" si="68"/>
        <v>0.04</v>
      </c>
      <c r="AW50" s="53">
        <f t="shared" si="69"/>
        <v>0.11513490272294348</v>
      </c>
      <c r="AX50" s="66">
        <f t="shared" si="70"/>
        <v>0.49665410272844285</v>
      </c>
      <c r="AY50" s="54" t="str">
        <f t="shared" si="71"/>
        <v>Insignificant difference</v>
      </c>
      <c r="BA50" s="2" t="s">
        <v>8</v>
      </c>
      <c r="BB50" s="65">
        <f t="shared" si="72"/>
        <v>0.04</v>
      </c>
      <c r="BC50" s="53">
        <f t="shared" si="73"/>
        <v>0.12306828032562682</v>
      </c>
      <c r="BD50" s="67">
        <f t="shared" si="74"/>
        <v>0.50723994061183519</v>
      </c>
      <c r="BE50" s="54" t="str">
        <f t="shared" si="75"/>
        <v>Insignificant difference</v>
      </c>
    </row>
    <row r="51" spans="1:57" x14ac:dyDescent="0.3">
      <c r="A51" s="2" t="s">
        <v>9</v>
      </c>
      <c r="B51" s="41">
        <v>37</v>
      </c>
      <c r="C51" s="2">
        <v>7</v>
      </c>
      <c r="D51" s="40">
        <f t="shared" si="58"/>
        <v>0.1891891891891892</v>
      </c>
      <c r="E51" s="7">
        <v>0.1891891891891892</v>
      </c>
      <c r="F51" s="7">
        <v>0.18918894033388112</v>
      </c>
      <c r="G51" s="2">
        <v>7</v>
      </c>
      <c r="H51" s="7">
        <f t="shared" si="59"/>
        <v>0.19829874393564514</v>
      </c>
      <c r="I51" s="7">
        <f t="shared" si="60"/>
        <v>0.20533300775372365</v>
      </c>
      <c r="AA51" s="59" t="s">
        <v>9</v>
      </c>
      <c r="AB51" s="8">
        <f t="shared" si="61"/>
        <v>0.1891891891891892</v>
      </c>
      <c r="AC51" s="2">
        <v>1.96</v>
      </c>
      <c r="AD51" s="2">
        <f t="shared" si="62"/>
        <v>6.4388315181998584E-2</v>
      </c>
      <c r="AE51" s="8">
        <f t="shared" si="63"/>
        <v>0.31539028694590643</v>
      </c>
      <c r="AF51" s="8">
        <f t="shared" si="57"/>
        <v>6.2988091432471971E-2</v>
      </c>
      <c r="AO51" s="2" t="s">
        <v>9</v>
      </c>
      <c r="AP51" s="64">
        <f t="shared" si="64"/>
        <v>0.1891891891891892</v>
      </c>
      <c r="AQ51" s="52">
        <f t="shared" si="65"/>
        <v>0.18918894033388112</v>
      </c>
      <c r="AR51" s="66">
        <f t="shared" si="66"/>
        <v>0.7344812777808517</v>
      </c>
      <c r="AS51" s="54" t="str">
        <f t="shared" si="67"/>
        <v>Insignificant difference</v>
      </c>
      <c r="AU51" s="2" t="s">
        <v>9</v>
      </c>
      <c r="AV51" s="65">
        <f t="shared" si="68"/>
        <v>0.1891891891891892</v>
      </c>
      <c r="AW51" s="53">
        <f t="shared" si="69"/>
        <v>0.19829874393564514</v>
      </c>
      <c r="AX51" s="66">
        <f t="shared" si="70"/>
        <v>0.74113044994245036</v>
      </c>
      <c r="AY51" s="54" t="str">
        <f t="shared" si="71"/>
        <v>Insignificant difference</v>
      </c>
      <c r="BA51" s="2" t="s">
        <v>9</v>
      </c>
      <c r="BB51" s="65">
        <f t="shared" si="72"/>
        <v>0.1891891891891892</v>
      </c>
      <c r="BC51" s="53">
        <f t="shared" si="73"/>
        <v>0.20533300775372365</v>
      </c>
      <c r="BD51" s="67">
        <f t="shared" si="74"/>
        <v>0.74609035711980076</v>
      </c>
      <c r="BE51" s="54" t="str">
        <f t="shared" si="75"/>
        <v>Insignificant difference</v>
      </c>
    </row>
    <row r="52" spans="1:57" x14ac:dyDescent="0.3">
      <c r="A52" s="2" t="s">
        <v>10</v>
      </c>
      <c r="B52" s="41">
        <v>57</v>
      </c>
      <c r="C52" s="2">
        <v>21</v>
      </c>
      <c r="D52" s="40">
        <f t="shared" si="58"/>
        <v>0.36842105263157893</v>
      </c>
      <c r="E52" s="7">
        <v>0.36842105263157893</v>
      </c>
      <c r="F52" s="7">
        <v>0.36841799720951074</v>
      </c>
      <c r="G52" s="2">
        <v>8</v>
      </c>
      <c r="H52" s="7">
        <f t="shared" si="59"/>
        <v>0.34153320076257465</v>
      </c>
      <c r="I52" s="7">
        <f t="shared" si="60"/>
        <v>0.32237243543753064</v>
      </c>
      <c r="AA52" s="59" t="s">
        <v>10</v>
      </c>
      <c r="AB52" s="8">
        <f t="shared" si="61"/>
        <v>0.36842105263157893</v>
      </c>
      <c r="AC52" s="2">
        <v>1.96</v>
      </c>
      <c r="AD52" s="2">
        <f>(AB52*(1-AB52)/B52)^(1/2)</f>
        <v>6.3892313543882528E-2</v>
      </c>
      <c r="AE52" s="8">
        <f t="shared" si="63"/>
        <v>0.49364998717758868</v>
      </c>
      <c r="AF52" s="8">
        <f>IF(AB52-AC52*AD52&gt;0,AB52-AC52*AD52,0)</f>
        <v>0.24319211808556918</v>
      </c>
      <c r="AO52" s="2" t="s">
        <v>10</v>
      </c>
      <c r="AP52" s="64">
        <f t="shared" si="64"/>
        <v>0.36842105263157893</v>
      </c>
      <c r="AQ52" s="52">
        <f t="shared" si="65"/>
        <v>0.36841799720951074</v>
      </c>
      <c r="AR52" s="66">
        <f t="shared" si="66"/>
        <v>0.90460416502169894</v>
      </c>
      <c r="AS52" s="54" t="str">
        <f t="shared" si="67"/>
        <v>Insignificant difference</v>
      </c>
      <c r="AU52" s="2" t="s">
        <v>10</v>
      </c>
      <c r="AV52" s="65">
        <f t="shared" si="68"/>
        <v>0.36842105263157893</v>
      </c>
      <c r="AW52" s="53">
        <f t="shared" si="69"/>
        <v>0.34153320076257465</v>
      </c>
      <c r="AX52" s="66">
        <f t="shared" si="70"/>
        <v>0.89699326685422986</v>
      </c>
      <c r="AY52" s="54" t="str">
        <f t="shared" si="71"/>
        <v>Insignificant difference</v>
      </c>
      <c r="BA52" s="2" t="s">
        <v>10</v>
      </c>
      <c r="BB52" s="65">
        <f>E52</f>
        <v>0.36842105263157893</v>
      </c>
      <c r="BC52" s="53">
        <f t="shared" si="73"/>
        <v>0.32237243543753064</v>
      </c>
      <c r="BD52" s="67">
        <f t="shared" si="74"/>
        <v>0.89065884604102874</v>
      </c>
      <c r="BE52" s="54" t="str">
        <f t="shared" si="75"/>
        <v>Insignificant difference</v>
      </c>
    </row>
    <row r="53" spans="1:57" x14ac:dyDescent="0.3">
      <c r="A53" s="4" t="s">
        <v>18</v>
      </c>
      <c r="B53" s="4">
        <f>SUM(B45:B52)</f>
        <v>644</v>
      </c>
      <c r="C53" s="39">
        <f>SUM(C45:C52)</f>
        <v>46</v>
      </c>
    </row>
    <row r="54" spans="1:57" x14ac:dyDescent="0.3">
      <c r="B54" s="4"/>
      <c r="C54" s="27"/>
      <c r="AO54" s="68" t="s">
        <v>55</v>
      </c>
      <c r="AP54" s="68"/>
      <c r="AQ54" s="68"/>
    </row>
    <row r="55" spans="1:57" x14ac:dyDescent="0.3">
      <c r="B55" s="4"/>
      <c r="AO55" s="2" t="s">
        <v>56</v>
      </c>
      <c r="AP55" s="2" t="s">
        <v>57</v>
      </c>
      <c r="AQ55" s="2" t="s">
        <v>58</v>
      </c>
    </row>
    <row r="56" spans="1:57" x14ac:dyDescent="0.3">
      <c r="A56" s="4"/>
      <c r="B56" s="4"/>
      <c r="AO56" s="2">
        <f>-2*LN(M44/M46)</f>
        <v>3.6342005819870328E-2</v>
      </c>
      <c r="AP56" s="2">
        <f>_xlfn.CHISQ.INV.RT(0.05,2)</f>
        <v>5.9914645471079817</v>
      </c>
      <c r="AQ56" s="54" t="str">
        <f>IF(ABS(AO56)&gt;AP56,"Yes","No")</f>
        <v>No</v>
      </c>
    </row>
    <row r="57" spans="1:57" x14ac:dyDescent="0.3">
      <c r="A57" s="1">
        <v>42552</v>
      </c>
      <c r="B57" s="4" t="s">
        <v>0</v>
      </c>
      <c r="C57" s="1">
        <v>42917</v>
      </c>
      <c r="D57" s="39" t="s">
        <v>1</v>
      </c>
      <c r="E57" s="39"/>
      <c r="F57" s="39"/>
      <c r="G57" s="39"/>
      <c r="H57" s="39" t="s">
        <v>40</v>
      </c>
      <c r="I57" s="39"/>
    </row>
    <row r="58" spans="1:57" ht="28.8" x14ac:dyDescent="0.3">
      <c r="A58" s="2" t="s">
        <v>2</v>
      </c>
      <c r="B58" s="41" t="s">
        <v>11</v>
      </c>
      <c r="C58" s="2" t="s">
        <v>12</v>
      </c>
      <c r="D58" s="2" t="s">
        <v>35</v>
      </c>
      <c r="E58" s="2" t="s">
        <v>36</v>
      </c>
      <c r="F58" s="2" t="s">
        <v>37</v>
      </c>
      <c r="G58" s="2" t="s">
        <v>38</v>
      </c>
      <c r="H58" s="2" t="s">
        <v>49</v>
      </c>
      <c r="I58" s="2" t="s">
        <v>39</v>
      </c>
      <c r="L58" s="2" t="s">
        <v>41</v>
      </c>
      <c r="M58" s="43" cm="1">
        <f t="array" ref="M58">SUMPRODUCT(C59:C66,LN(E59:E66))+SUMPRODUCT(B59:B66-C59:C66,LN(1-E59:E66))</f>
        <v>-158.47249218114143</v>
      </c>
      <c r="P58" s="2"/>
      <c r="Q58" s="2" t="s">
        <v>45</v>
      </c>
      <c r="R58" s="2" t="s">
        <v>46</v>
      </c>
      <c r="AA58" s="59" t="s">
        <v>2</v>
      </c>
      <c r="AB58" s="47" t="s">
        <v>36</v>
      </c>
      <c r="AC58" s="47" t="s">
        <v>50</v>
      </c>
      <c r="AD58" s="47" t="s">
        <v>51</v>
      </c>
      <c r="AE58" s="47" t="s">
        <v>52</v>
      </c>
      <c r="AF58" s="47" t="s">
        <v>53</v>
      </c>
      <c r="AO58" s="55" t="s">
        <v>2</v>
      </c>
      <c r="AP58" s="47" t="s">
        <v>36</v>
      </c>
      <c r="AQ58" s="56" t="s">
        <v>37</v>
      </c>
      <c r="AR58" s="57" t="s">
        <v>50</v>
      </c>
      <c r="AS58" s="61" t="s">
        <v>54</v>
      </c>
      <c r="AU58" s="55" t="s">
        <v>2</v>
      </c>
      <c r="AV58" s="47" t="s">
        <v>36</v>
      </c>
      <c r="AW58" s="56" t="str">
        <f>H58</f>
        <v>MLE_exp</v>
      </c>
      <c r="AX58" s="57" t="s">
        <v>50</v>
      </c>
      <c r="AY58" s="61" t="s">
        <v>54</v>
      </c>
      <c r="BA58" s="55" t="s">
        <v>2</v>
      </c>
      <c r="BB58" s="47" t="s">
        <v>36</v>
      </c>
      <c r="BC58" s="56" t="str">
        <f>I58</f>
        <v>MLE_logit</v>
      </c>
      <c r="BD58" s="57" t="s">
        <v>50</v>
      </c>
      <c r="BE58" s="61" t="s">
        <v>54</v>
      </c>
    </row>
    <row r="59" spans="1:57" x14ac:dyDescent="0.3">
      <c r="A59" s="2" t="s">
        <v>3</v>
      </c>
      <c r="B59" s="41">
        <v>81</v>
      </c>
      <c r="C59" s="2">
        <v>2</v>
      </c>
      <c r="D59" s="40">
        <f>C59/B59</f>
        <v>2.4691358024691357E-2</v>
      </c>
      <c r="E59" s="7">
        <v>2.4691358024691357E-2</v>
      </c>
      <c r="F59" s="7">
        <v>2.4691350296532973E-2</v>
      </c>
      <c r="G59" s="2">
        <v>1</v>
      </c>
      <c r="H59" s="46">
        <f>EXP($Q$59+G59*$R$59)</f>
        <v>1.7988939906720351E-2</v>
      </c>
      <c r="I59" s="7">
        <f>1/(1+EXP($Q$60+$R$60*G59))</f>
        <v>1.6075673835077096E-2</v>
      </c>
      <c r="L59" s="2" t="s">
        <v>42</v>
      </c>
      <c r="M59" s="28" cm="1">
        <f t="array" ref="M59">SUMPRODUCT(C59:C66,LN(F59:F66))+SUMPRODUCT(B59:B66-C59:C66,LN(1-F59:F66))</f>
        <v>-158.56070148821891</v>
      </c>
      <c r="P59" s="2" t="s">
        <v>47</v>
      </c>
      <c r="Q59" s="42">
        <v>-4.4713907239455235</v>
      </c>
      <c r="R59" s="42">
        <v>0.45339256438136827</v>
      </c>
      <c r="S59" s="28"/>
      <c r="AA59" s="59" t="s">
        <v>3</v>
      </c>
      <c r="AB59" s="8">
        <f>E59</f>
        <v>2.4691358024691357E-2</v>
      </c>
      <c r="AC59" s="2">
        <v>1.96</v>
      </c>
      <c r="AD59" s="2">
        <f>(AB59*(1-AB59)/B59)^(1/2)</f>
        <v>1.7242530987622132E-2</v>
      </c>
      <c r="AE59" s="8">
        <f>AB59+AC59*AD59</f>
        <v>5.8486718760430732E-2</v>
      </c>
      <c r="AF59" s="8">
        <f>IF(AB59-AC59*AD59&gt;0,AB59-AC59*AD59,0)</f>
        <v>0</v>
      </c>
      <c r="AO59" s="2" t="s">
        <v>3</v>
      </c>
      <c r="AP59" s="64">
        <f>E59</f>
        <v>2.4691358024691357E-2</v>
      </c>
      <c r="AQ59" s="52">
        <f>F59</f>
        <v>2.4691350296532973E-2</v>
      </c>
      <c r="AR59" s="66">
        <f>(_xlfn.CHISQ.INV.RT(0.05,7)*(AP59*(1-AP59)/8+AQ59*(1-AQ59)/8))^(1/2)</f>
        <v>0.29101569211641015</v>
      </c>
      <c r="AS59" s="54" t="str">
        <f>IF(ABS(AP59-AQ59)&gt;AR59,"Significant difference","Insignificant difference")</f>
        <v>Insignificant difference</v>
      </c>
      <c r="AU59" s="2" t="s">
        <v>3</v>
      </c>
      <c r="AV59" s="65">
        <f>E59</f>
        <v>2.4691358024691357E-2</v>
      </c>
      <c r="AW59" s="53">
        <f>H59</f>
        <v>1.7988939906720351E-2</v>
      </c>
      <c r="AX59" s="66">
        <f>(_xlfn.CHISQ.INV.RT(0.05,7)*(AV59*(1-AV59)/8+AW59*(1-AW59)/8))^(1/2)</f>
        <v>0.27093850176293255</v>
      </c>
      <c r="AY59" s="54" t="str">
        <f>IF(ABS(AV59-AW59)&gt;AX59,"Significant difference","Insignificant difference")</f>
        <v>Insignificant difference</v>
      </c>
      <c r="BA59" s="2" t="s">
        <v>3</v>
      </c>
      <c r="BB59" s="65">
        <f>E59</f>
        <v>2.4691358024691357E-2</v>
      </c>
      <c r="BC59" s="53">
        <f>I59</f>
        <v>1.6075673835077096E-2</v>
      </c>
      <c r="BD59" s="67">
        <f>(_xlfn.CHISQ.INV.RT(0.05,7)*(BB59*(1-BB59)/8+BC59*(1-BC59)/8))^(1/2)</f>
        <v>0.26487355770872295</v>
      </c>
      <c r="BE59" s="54" t="str">
        <f>IF(ABS(BB59-BC59)&gt;BD59,"Significant difference","Insignificant difference")</f>
        <v>Insignificant difference</v>
      </c>
    </row>
    <row r="60" spans="1:57" x14ac:dyDescent="0.3">
      <c r="A60" s="2" t="s">
        <v>4</v>
      </c>
      <c r="B60" s="41">
        <v>118</v>
      </c>
      <c r="C60" s="2">
        <v>6</v>
      </c>
      <c r="D60" s="40">
        <f t="shared" ref="D60:D66" si="76">C60/B60</f>
        <v>5.0847457627118647E-2</v>
      </c>
      <c r="E60" s="7">
        <v>5.0847457627118647E-2</v>
      </c>
      <c r="F60" s="7">
        <v>4.5081954034599823E-2</v>
      </c>
      <c r="G60" s="2">
        <v>2</v>
      </c>
      <c r="H60" s="46">
        <f t="shared" ref="H60:H65" si="77">EXP($Q$59+G60*$R$59)</f>
        <v>2.8308148152734847E-2</v>
      </c>
      <c r="I60" s="7">
        <f t="shared" ref="I60:I66" si="78">1/(1+EXP($Q$60+$R$60*G60))</f>
        <v>2.6898967638441733E-2</v>
      </c>
      <c r="L60" s="2" t="s">
        <v>43</v>
      </c>
      <c r="M60" s="28" cm="1">
        <f t="array" ref="M60">SUMPRODUCT(C59:C66,LN(H59:H66))+SUMPRODUCT(B59:B66-C59:C66,LN(1-H59:H66))</f>
        <v>-160.58556940502694</v>
      </c>
      <c r="P60" s="2" t="s">
        <v>48</v>
      </c>
      <c r="Q60" s="42">
        <v>4.6400836000813763</v>
      </c>
      <c r="R60" s="42">
        <v>-0.5258417977362434</v>
      </c>
      <c r="S60" s="28"/>
      <c r="AA60" s="59" t="s">
        <v>4</v>
      </c>
      <c r="AB60" s="8">
        <f t="shared" ref="AB60:AB66" si="79">E60</f>
        <v>5.0847457627118647E-2</v>
      </c>
      <c r="AC60" s="2">
        <v>1.96</v>
      </c>
      <c r="AD60" s="2">
        <f t="shared" ref="AD60:AD66" si="80">(AB60*(1-AB60)/B60)^(1/2)</f>
        <v>2.0223747091982811E-2</v>
      </c>
      <c r="AE60" s="8">
        <f t="shared" ref="AE60:AE65" si="81">AB60+AC60*AD60</f>
        <v>9.0486001927404955E-2</v>
      </c>
      <c r="AF60" s="8">
        <f>IF(AB60-AC60*AD60&gt;0,AB60-AC60*AD60,0)</f>
        <v>1.120891332683234E-2</v>
      </c>
      <c r="AO60" s="2" t="s">
        <v>4</v>
      </c>
      <c r="AP60" s="64">
        <f t="shared" ref="AP60:AP66" si="82">E60</f>
        <v>5.0847457627118647E-2</v>
      </c>
      <c r="AQ60" s="52">
        <f t="shared" ref="AQ60:AQ66" si="83">F60</f>
        <v>4.5081954034599823E-2</v>
      </c>
      <c r="AR60" s="66">
        <f t="shared" ref="AR60:AR66" si="84">(_xlfn.CHISQ.INV.RT(0.05,7)*(AP60*(1-AP60)/8+AQ60*(1-AQ60)/8))^(1/2)</f>
        <v>0.40070135565703807</v>
      </c>
      <c r="AS60" s="54" t="str">
        <f t="shared" ref="AS60:AS66" si="85">IF(ABS(AP60-AQ60)&gt;AR60,"Significant difference","Insignificant difference")</f>
        <v>Insignificant difference</v>
      </c>
      <c r="AU60" s="2" t="s">
        <v>4</v>
      </c>
      <c r="AV60" s="65">
        <f t="shared" ref="AV60:AV66" si="86">E60</f>
        <v>5.0847457627118647E-2</v>
      </c>
      <c r="AW60" s="53">
        <f t="shared" ref="AW60:AW66" si="87">H60</f>
        <v>2.8308148152734847E-2</v>
      </c>
      <c r="AX60" s="66">
        <f t="shared" ref="AX60:AX66" si="88">(_xlfn.CHISQ.INV.RT(0.05,7)*(AV60*(1-AV60)/8+AW60*(1-AW60)/8))^(1/2)</f>
        <v>0.36500859900449717</v>
      </c>
      <c r="AY60" s="54" t="str">
        <f t="shared" ref="AY60:AY66" si="89">IF(ABS(AV60-AW60)&gt;AX60,"Significant difference","Insignificant difference")</f>
        <v>Insignificant difference</v>
      </c>
      <c r="BA60" s="2" t="s">
        <v>4</v>
      </c>
      <c r="BB60" s="65">
        <f t="shared" ref="BB60:BB65" si="90">E60</f>
        <v>5.0847457627118647E-2</v>
      </c>
      <c r="BC60" s="53">
        <f t="shared" ref="BC60:BC66" si="91">I60</f>
        <v>2.6898967638441733E-2</v>
      </c>
      <c r="BD60" s="67">
        <f t="shared" ref="BD60:BD66" si="92">(_xlfn.CHISQ.INV.RT(0.05,7)*(BB60*(1-BB60)/8+BC60*(1-BC60)/8))^(1/2)</f>
        <v>0.36178748198387434</v>
      </c>
      <c r="BE60" s="54" t="str">
        <f t="shared" ref="BE60:BE66" si="93">IF(ABS(BB60-BC60)&gt;BD60,"Significant difference","Insignificant difference")</f>
        <v>Insignificant difference</v>
      </c>
    </row>
    <row r="61" spans="1:57" x14ac:dyDescent="0.3">
      <c r="A61" s="2" t="s">
        <v>5</v>
      </c>
      <c r="B61" s="41">
        <v>126</v>
      </c>
      <c r="C61" s="2">
        <v>5</v>
      </c>
      <c r="D61" s="40">
        <f t="shared" si="76"/>
        <v>3.968253968253968E-2</v>
      </c>
      <c r="E61" s="7">
        <v>3.968253968253968E-2</v>
      </c>
      <c r="F61" s="7">
        <v>4.5081954034799379E-2</v>
      </c>
      <c r="G61" s="2">
        <v>3</v>
      </c>
      <c r="H61" s="46">
        <f t="shared" si="77"/>
        <v>4.4546885808307957E-2</v>
      </c>
      <c r="I61" s="7">
        <f t="shared" si="78"/>
        <v>4.4678385807816468E-2</v>
      </c>
      <c r="L61" s="2" t="s">
        <v>44</v>
      </c>
      <c r="M61" s="39" cm="1">
        <f t="array" ref="M61">SUMPRODUCT(C59:C66,LN(I59:I66))+SUMPRODUCT(B59:B66-C59:C66,LN(1-I59:I66))</f>
        <v>-161.66413130448518</v>
      </c>
      <c r="AA61" s="59" t="s">
        <v>5</v>
      </c>
      <c r="AB61" s="8">
        <f t="shared" si="79"/>
        <v>3.968253968253968E-2</v>
      </c>
      <c r="AC61" s="2">
        <v>1.96</v>
      </c>
      <c r="AD61" s="2">
        <f t="shared" si="80"/>
        <v>1.7390892463860226E-2</v>
      </c>
      <c r="AE61" s="8">
        <f t="shared" si="81"/>
        <v>7.3768688911705724E-2</v>
      </c>
      <c r="AF61" s="8">
        <f t="shared" ref="AF61:AF66" si="94">IF(AB61-AC61*AD61&gt;0,AB61-AC61*AD61,0)</f>
        <v>5.5963904533736369E-3</v>
      </c>
      <c r="AO61" s="2" t="s">
        <v>5</v>
      </c>
      <c r="AP61" s="64">
        <f t="shared" si="82"/>
        <v>3.968253968253968E-2</v>
      </c>
      <c r="AQ61" s="52">
        <f t="shared" si="83"/>
        <v>4.5081954034799379E-2</v>
      </c>
      <c r="AR61" s="66">
        <f t="shared" si="84"/>
        <v>0.37776524544594914</v>
      </c>
      <c r="AS61" s="54" t="str">
        <f t="shared" si="85"/>
        <v>Insignificant difference</v>
      </c>
      <c r="AU61" s="2" t="s">
        <v>5</v>
      </c>
      <c r="AV61" s="65">
        <f t="shared" si="86"/>
        <v>3.968253968253968E-2</v>
      </c>
      <c r="AW61" s="53">
        <f t="shared" si="87"/>
        <v>4.4546885808307957E-2</v>
      </c>
      <c r="AX61" s="66">
        <f t="shared" si="88"/>
        <v>0.37662985658253262</v>
      </c>
      <c r="AY61" s="54" t="str">
        <f t="shared" si="89"/>
        <v>Insignificant difference</v>
      </c>
      <c r="BA61" s="2" t="s">
        <v>5</v>
      </c>
      <c r="BB61" s="65">
        <f t="shared" si="90"/>
        <v>3.968253968253968E-2</v>
      </c>
      <c r="BC61" s="53">
        <f t="shared" si="91"/>
        <v>4.4678385807816468E-2</v>
      </c>
      <c r="BD61" s="67">
        <f t="shared" si="92"/>
        <v>0.37690933399585863</v>
      </c>
      <c r="BE61" s="54" t="str">
        <f t="shared" si="93"/>
        <v>Insignificant difference</v>
      </c>
    </row>
    <row r="62" spans="1:57" x14ac:dyDescent="0.3">
      <c r="A62" s="2" t="s">
        <v>6</v>
      </c>
      <c r="B62" s="41">
        <v>115</v>
      </c>
      <c r="C62" s="2">
        <v>6</v>
      </c>
      <c r="D62" s="40">
        <f t="shared" si="76"/>
        <v>5.2173913043478258E-2</v>
      </c>
      <c r="E62" s="7">
        <v>5.2173913043478258E-2</v>
      </c>
      <c r="F62" s="7">
        <v>5.2173871375505103E-2</v>
      </c>
      <c r="G62" s="2">
        <v>4</v>
      </c>
      <c r="H62" s="46">
        <f t="shared" si="77"/>
        <v>7.0100842503422939E-2</v>
      </c>
      <c r="I62" s="7">
        <f t="shared" si="78"/>
        <v>7.3323973086967767E-2</v>
      </c>
      <c r="AA62" s="59" t="s">
        <v>6</v>
      </c>
      <c r="AB62" s="8">
        <f t="shared" si="79"/>
        <v>5.2173913043478258E-2</v>
      </c>
      <c r="AC62" s="2">
        <v>1.96</v>
      </c>
      <c r="AD62" s="2">
        <f t="shared" si="80"/>
        <v>2.0736817885358406E-2</v>
      </c>
      <c r="AE62" s="8">
        <f t="shared" si="81"/>
        <v>9.2818076098780733E-2</v>
      </c>
      <c r="AF62" s="8">
        <f t="shared" si="94"/>
        <v>1.1529749988175783E-2</v>
      </c>
      <c r="AO62" s="2" t="s">
        <v>6</v>
      </c>
      <c r="AP62" s="64">
        <f t="shared" si="82"/>
        <v>5.2173913043478258E-2</v>
      </c>
      <c r="AQ62" s="52">
        <f t="shared" si="83"/>
        <v>5.2173871375505103E-2</v>
      </c>
      <c r="AR62" s="66">
        <f t="shared" si="84"/>
        <v>0.41702670630232608</v>
      </c>
      <c r="AS62" s="54" t="str">
        <f t="shared" si="85"/>
        <v>Insignificant difference</v>
      </c>
      <c r="AU62" s="2" t="s">
        <v>6</v>
      </c>
      <c r="AV62" s="65">
        <f t="shared" si="86"/>
        <v>5.2173913043478258E-2</v>
      </c>
      <c r="AW62" s="53">
        <f t="shared" si="87"/>
        <v>7.0100842503422939E-2</v>
      </c>
      <c r="AX62" s="66">
        <f t="shared" si="88"/>
        <v>0.44897606064207268</v>
      </c>
      <c r="AY62" s="54" t="str">
        <f t="shared" si="89"/>
        <v>Insignificant difference</v>
      </c>
      <c r="BA62" s="2" t="s">
        <v>6</v>
      </c>
      <c r="BB62" s="65">
        <f t="shared" si="90"/>
        <v>5.2173913043478258E-2</v>
      </c>
      <c r="BC62" s="53">
        <f t="shared" si="91"/>
        <v>7.3323973086967767E-2</v>
      </c>
      <c r="BD62" s="67">
        <f t="shared" si="92"/>
        <v>0.45435026970241971</v>
      </c>
      <c r="BE62" s="54" t="str">
        <f t="shared" si="93"/>
        <v>Insignificant difference</v>
      </c>
    </row>
    <row r="63" spans="1:57" x14ac:dyDescent="0.3">
      <c r="A63" s="2" t="s">
        <v>7</v>
      </c>
      <c r="B63" s="41">
        <v>51</v>
      </c>
      <c r="C63" s="2">
        <v>5</v>
      </c>
      <c r="D63" s="40">
        <f t="shared" si="76"/>
        <v>9.8039215686274508E-2</v>
      </c>
      <c r="E63" s="7">
        <v>9.8039215686274508E-2</v>
      </c>
      <c r="F63" s="7">
        <v>9.8039144533847308E-2</v>
      </c>
      <c r="G63" s="2">
        <v>5</v>
      </c>
      <c r="H63" s="46">
        <f>EXP($Q$59+G63*$R$59)</f>
        <v>0.1103136174509695</v>
      </c>
      <c r="I63" s="7">
        <f t="shared" si="78"/>
        <v>0.11806587731179596</v>
      </c>
      <c r="AA63" s="59" t="s">
        <v>7</v>
      </c>
      <c r="AB63" s="8">
        <f t="shared" si="79"/>
        <v>9.8039215686274508E-2</v>
      </c>
      <c r="AC63" s="2">
        <v>1.96</v>
      </c>
      <c r="AD63" s="2">
        <f t="shared" si="80"/>
        <v>4.1639801819491909E-2</v>
      </c>
      <c r="AE63" s="8">
        <f t="shared" si="81"/>
        <v>0.17965322725247865</v>
      </c>
      <c r="AF63" s="8">
        <f t="shared" si="94"/>
        <v>1.6425204120070369E-2</v>
      </c>
      <c r="AO63" s="2" t="s">
        <v>7</v>
      </c>
      <c r="AP63" s="64">
        <f t="shared" si="82"/>
        <v>9.8039215686274508E-2</v>
      </c>
      <c r="AQ63" s="52">
        <f t="shared" si="83"/>
        <v>9.8039144533847308E-2</v>
      </c>
      <c r="AR63" s="66">
        <f t="shared" si="84"/>
        <v>0.5576562677543706</v>
      </c>
      <c r="AS63" s="54" t="str">
        <f t="shared" si="85"/>
        <v>Insignificant difference</v>
      </c>
      <c r="AU63" s="2" t="s">
        <v>7</v>
      </c>
      <c r="AV63" s="65">
        <f t="shared" si="86"/>
        <v>9.8039215686274508E-2</v>
      </c>
      <c r="AW63" s="53">
        <f t="shared" si="87"/>
        <v>0.1103136174509695</v>
      </c>
      <c r="AX63" s="66">
        <f t="shared" si="88"/>
        <v>0.57277125093308434</v>
      </c>
      <c r="AY63" s="54" t="str">
        <f t="shared" si="89"/>
        <v>Insignificant difference</v>
      </c>
      <c r="BA63" s="2" t="s">
        <v>7</v>
      </c>
      <c r="BB63" s="65">
        <f t="shared" si="90"/>
        <v>9.8039215686274508E-2</v>
      </c>
      <c r="BC63" s="53">
        <f t="shared" si="91"/>
        <v>0.11806587731179596</v>
      </c>
      <c r="BD63" s="67">
        <f t="shared" si="92"/>
        <v>0.5818807980882279</v>
      </c>
      <c r="BE63" s="54" t="str">
        <f t="shared" si="93"/>
        <v>Insignificant difference</v>
      </c>
    </row>
    <row r="64" spans="1:57" x14ac:dyDescent="0.3">
      <c r="A64" s="2" t="s">
        <v>8</v>
      </c>
      <c r="B64" s="41">
        <v>44</v>
      </c>
      <c r="C64" s="2">
        <v>6</v>
      </c>
      <c r="D64" s="40">
        <f t="shared" si="76"/>
        <v>0.13636363636363635</v>
      </c>
      <c r="E64" s="7">
        <v>0.13636363636363635</v>
      </c>
      <c r="F64" s="7">
        <v>0.13636352032266316</v>
      </c>
      <c r="G64" s="2">
        <v>6</v>
      </c>
      <c r="H64" s="46">
        <f t="shared" si="77"/>
        <v>0.17359412184703266</v>
      </c>
      <c r="I64" s="7">
        <f t="shared" si="78"/>
        <v>0.18466844572331734</v>
      </c>
      <c r="AA64" s="59" t="s">
        <v>8</v>
      </c>
      <c r="AB64" s="8">
        <f t="shared" si="79"/>
        <v>0.13636363636363635</v>
      </c>
      <c r="AC64" s="2">
        <v>1.96</v>
      </c>
      <c r="AD64" s="2">
        <f t="shared" si="80"/>
        <v>5.1735471179954189E-2</v>
      </c>
      <c r="AE64" s="8">
        <f t="shared" si="81"/>
        <v>0.23776515987634655</v>
      </c>
      <c r="AF64" s="8">
        <f t="shared" si="94"/>
        <v>3.4962112850926153E-2</v>
      </c>
      <c r="AO64" s="2" t="s">
        <v>8</v>
      </c>
      <c r="AP64" s="64">
        <f t="shared" si="82"/>
        <v>0.13636363636363635</v>
      </c>
      <c r="AQ64" s="52">
        <f t="shared" si="83"/>
        <v>0.13636352032266316</v>
      </c>
      <c r="AR64" s="66">
        <f t="shared" si="84"/>
        <v>0.64355783993758098</v>
      </c>
      <c r="AS64" s="54" t="str">
        <f t="shared" si="85"/>
        <v>Insignificant difference</v>
      </c>
      <c r="AU64" s="2" t="s">
        <v>8</v>
      </c>
      <c r="AV64" s="65">
        <f t="shared" si="86"/>
        <v>0.13636363636363635</v>
      </c>
      <c r="AW64" s="53">
        <f t="shared" si="87"/>
        <v>0.17359412184703266</v>
      </c>
      <c r="AX64" s="66">
        <f t="shared" si="88"/>
        <v>0.67774701402884774</v>
      </c>
      <c r="AY64" s="54" t="str">
        <f t="shared" si="89"/>
        <v>Insignificant difference</v>
      </c>
      <c r="BA64" s="2" t="s">
        <v>8</v>
      </c>
      <c r="BB64" s="65">
        <f t="shared" si="90"/>
        <v>0.13636363636363635</v>
      </c>
      <c r="BC64" s="53">
        <f t="shared" si="91"/>
        <v>0.18466844572331734</v>
      </c>
      <c r="BD64" s="67">
        <f t="shared" si="92"/>
        <v>0.68690434094546027</v>
      </c>
      <c r="BE64" s="54" t="str">
        <f t="shared" si="93"/>
        <v>Insignificant difference</v>
      </c>
    </row>
    <row r="65" spans="1:57" x14ac:dyDescent="0.3">
      <c r="A65" s="2" t="s">
        <v>9</v>
      </c>
      <c r="B65" s="41">
        <v>24</v>
      </c>
      <c r="C65" s="2">
        <v>5</v>
      </c>
      <c r="D65" s="40">
        <f t="shared" si="76"/>
        <v>0.20833333333333334</v>
      </c>
      <c r="E65" s="7">
        <v>0.20833333333333334</v>
      </c>
      <c r="F65" s="7">
        <v>0.20833316735671892</v>
      </c>
      <c r="G65" s="2">
        <v>7</v>
      </c>
      <c r="H65" s="46">
        <f t="shared" si="77"/>
        <v>0.27317497001887664</v>
      </c>
      <c r="I65" s="7">
        <f t="shared" si="78"/>
        <v>0.27704019619735309</v>
      </c>
      <c r="AA65" s="59" t="s">
        <v>9</v>
      </c>
      <c r="AB65" s="8">
        <f t="shared" si="79"/>
        <v>0.20833333333333334</v>
      </c>
      <c r="AC65" s="2">
        <v>1.96</v>
      </c>
      <c r="AD65" s="2">
        <f t="shared" si="80"/>
        <v>8.2898169349398074E-2</v>
      </c>
      <c r="AE65" s="8">
        <f t="shared" si="81"/>
        <v>0.37081374525815358</v>
      </c>
      <c r="AF65" s="8">
        <f t="shared" si="94"/>
        <v>4.5852921408513131E-2</v>
      </c>
      <c r="AO65" s="2" t="s">
        <v>9</v>
      </c>
      <c r="AP65" s="64">
        <f t="shared" si="82"/>
        <v>0.20833333333333334</v>
      </c>
      <c r="AQ65" s="52">
        <f t="shared" si="83"/>
        <v>0.20833316735671892</v>
      </c>
      <c r="AR65" s="66">
        <f t="shared" si="84"/>
        <v>0.76159382356992078</v>
      </c>
      <c r="AS65" s="54" t="str">
        <f t="shared" si="85"/>
        <v>Insignificant difference</v>
      </c>
      <c r="AU65" s="2" t="s">
        <v>9</v>
      </c>
      <c r="AV65" s="65">
        <f t="shared" si="86"/>
        <v>0.20833333333333334</v>
      </c>
      <c r="AW65" s="53">
        <f t="shared" si="87"/>
        <v>0.27317497001887664</v>
      </c>
      <c r="AX65" s="66">
        <f t="shared" si="88"/>
        <v>0.7994637056868904</v>
      </c>
      <c r="AY65" s="54" t="str">
        <f t="shared" si="89"/>
        <v>Insignificant difference</v>
      </c>
      <c r="BA65" s="2" t="s">
        <v>9</v>
      </c>
      <c r="BB65" s="65">
        <f t="shared" si="90"/>
        <v>0.20833333333333334</v>
      </c>
      <c r="BC65" s="53">
        <f t="shared" si="91"/>
        <v>0.27704019619735309</v>
      </c>
      <c r="BD65" s="67">
        <f t="shared" si="92"/>
        <v>0.80137333218557483</v>
      </c>
      <c r="BE65" s="54" t="str">
        <f t="shared" si="93"/>
        <v>Insignificant difference</v>
      </c>
    </row>
    <row r="66" spans="1:57" x14ac:dyDescent="0.3">
      <c r="A66" s="2" t="s">
        <v>10</v>
      </c>
      <c r="B66" s="41">
        <v>50</v>
      </c>
      <c r="C66" s="2">
        <v>24</v>
      </c>
      <c r="D66" s="40">
        <f t="shared" si="76"/>
        <v>0.48</v>
      </c>
      <c r="E66" s="7">
        <v>0.48</v>
      </c>
      <c r="F66" s="7">
        <v>0.48000124128698984</v>
      </c>
      <c r="G66" s="2">
        <v>8</v>
      </c>
      <c r="H66" s="46">
        <f>EXP($Q$59+G66*$R$59)</f>
        <v>0.42987955727309529</v>
      </c>
      <c r="I66" s="7">
        <f t="shared" si="78"/>
        <v>0.39332685342718682</v>
      </c>
      <c r="AA66" s="59" t="s">
        <v>10</v>
      </c>
      <c r="AB66" s="8">
        <f t="shared" si="79"/>
        <v>0.48</v>
      </c>
      <c r="AC66" s="2">
        <v>1.96</v>
      </c>
      <c r="AD66" s="2">
        <f t="shared" si="80"/>
        <v>7.0654086930622778E-2</v>
      </c>
      <c r="AE66" s="8">
        <f>AB66+AC66*AD66</f>
        <v>0.61848201038402062</v>
      </c>
      <c r="AF66" s="8">
        <f t="shared" si="94"/>
        <v>0.34151798961597934</v>
      </c>
      <c r="AO66" s="2" t="s">
        <v>10</v>
      </c>
      <c r="AP66" s="64">
        <f t="shared" si="82"/>
        <v>0.48</v>
      </c>
      <c r="AQ66" s="52">
        <f t="shared" si="83"/>
        <v>0.48000124128698984</v>
      </c>
      <c r="AR66" s="66">
        <f t="shared" si="84"/>
        <v>0.93690429145292597</v>
      </c>
      <c r="AS66" s="54" t="str">
        <f t="shared" si="85"/>
        <v>Insignificant difference</v>
      </c>
      <c r="AU66" s="2" t="s">
        <v>10</v>
      </c>
      <c r="AV66" s="65">
        <f t="shared" si="86"/>
        <v>0.48</v>
      </c>
      <c r="AW66" s="53">
        <f t="shared" si="87"/>
        <v>0.42987955727309529</v>
      </c>
      <c r="AX66" s="66">
        <f t="shared" si="88"/>
        <v>0.93265595052238703</v>
      </c>
      <c r="AY66" s="54" t="str">
        <f t="shared" si="89"/>
        <v>Insignificant difference</v>
      </c>
      <c r="BA66" s="2" t="s">
        <v>10</v>
      </c>
      <c r="BB66" s="65">
        <f>E66</f>
        <v>0.48</v>
      </c>
      <c r="BC66" s="53">
        <f t="shared" si="91"/>
        <v>0.39332685342718682</v>
      </c>
      <c r="BD66" s="67">
        <f t="shared" si="92"/>
        <v>0.92654405749031932</v>
      </c>
      <c r="BE66" s="54" t="str">
        <f t="shared" si="93"/>
        <v>Insignificant difference</v>
      </c>
    </row>
    <row r="67" spans="1:57" x14ac:dyDescent="0.3">
      <c r="A67" s="4" t="s">
        <v>18</v>
      </c>
      <c r="B67" s="4">
        <f>SUM(B59:B66)</f>
        <v>609</v>
      </c>
      <c r="C67" s="39">
        <f>SUM(C59:C66)</f>
        <v>59</v>
      </c>
      <c r="H67" s="6"/>
    </row>
    <row r="68" spans="1:57" x14ac:dyDescent="0.3">
      <c r="A68" s="4"/>
      <c r="B68" s="4"/>
      <c r="C68" s="27"/>
      <c r="AO68" s="68" t="s">
        <v>55</v>
      </c>
      <c r="AP68" s="68"/>
      <c r="AQ68" s="68"/>
    </row>
    <row r="69" spans="1:57" x14ac:dyDescent="0.3">
      <c r="A69" s="4"/>
      <c r="B69" s="4"/>
      <c r="C69" s="3"/>
      <c r="AO69" s="2" t="s">
        <v>56</v>
      </c>
      <c r="AP69" s="2" t="s">
        <v>57</v>
      </c>
      <c r="AQ69" s="2" t="s">
        <v>58</v>
      </c>
    </row>
    <row r="70" spans="1:57" x14ac:dyDescent="0.3">
      <c r="A70" s="4"/>
      <c r="B70" s="4"/>
      <c r="C70" s="3"/>
      <c r="AO70" s="2">
        <f>-2*LN(M58/M60)</f>
        <v>2.6491831724857372E-2</v>
      </c>
      <c r="AP70" s="2">
        <f>_xlfn.CHISQ.INV.RT(0.05,2)</f>
        <v>5.9914645471079817</v>
      </c>
      <c r="AQ70" s="54" t="str">
        <f>IF(ABS(AO70)&gt;AP70,"Yes","No")</f>
        <v>No</v>
      </c>
    </row>
    <row r="71" spans="1:57" x14ac:dyDescent="0.3">
      <c r="A71" s="1">
        <v>41091</v>
      </c>
      <c r="B71" s="4" t="s">
        <v>0</v>
      </c>
      <c r="C71" s="1">
        <v>42917</v>
      </c>
      <c r="D71" s="39" t="s">
        <v>1</v>
      </c>
      <c r="E71" s="39"/>
      <c r="F71" s="39"/>
      <c r="G71" s="39"/>
      <c r="H71" s="39" t="s">
        <v>40</v>
      </c>
      <c r="I71" s="39"/>
    </row>
    <row r="72" spans="1:57" ht="28.8" x14ac:dyDescent="0.3">
      <c r="A72" s="2" t="s">
        <v>2</v>
      </c>
      <c r="B72" s="41" t="s">
        <v>11</v>
      </c>
      <c r="C72" s="2" t="s">
        <v>12</v>
      </c>
      <c r="D72" s="2" t="s">
        <v>35</v>
      </c>
      <c r="E72" s="2" t="s">
        <v>36</v>
      </c>
      <c r="F72" s="2" t="s">
        <v>37</v>
      </c>
      <c r="G72" s="2" t="s">
        <v>38</v>
      </c>
      <c r="H72" s="2" t="s">
        <v>49</v>
      </c>
      <c r="I72" s="2" t="s">
        <v>39</v>
      </c>
      <c r="L72" s="2" t="s">
        <v>41</v>
      </c>
      <c r="M72" s="43" cm="1">
        <f t="array" ref="M72">SUMPRODUCT(C73:C80,LN(E73:E80))+SUMPRODUCT(B73:B80-C73:C80,LN(1-E73:E80))</f>
        <v>-308.8903613123872</v>
      </c>
      <c r="P72" s="2"/>
      <c r="Q72" s="2" t="s">
        <v>45</v>
      </c>
      <c r="R72" s="2" t="s">
        <v>46</v>
      </c>
      <c r="AA72" s="59" t="s">
        <v>2</v>
      </c>
      <c r="AB72" s="47" t="s">
        <v>36</v>
      </c>
      <c r="AC72" s="47" t="s">
        <v>50</v>
      </c>
      <c r="AD72" s="47" t="s">
        <v>51</v>
      </c>
      <c r="AE72" s="47" t="s">
        <v>52</v>
      </c>
      <c r="AF72" s="47" t="s">
        <v>53</v>
      </c>
      <c r="AO72" s="55" t="s">
        <v>2</v>
      </c>
      <c r="AP72" s="47" t="s">
        <v>36</v>
      </c>
      <c r="AQ72" s="56" t="s">
        <v>37</v>
      </c>
      <c r="AR72" s="57" t="s">
        <v>50</v>
      </c>
      <c r="AS72" s="61" t="s">
        <v>54</v>
      </c>
      <c r="AU72" s="55" t="s">
        <v>2</v>
      </c>
      <c r="AV72" s="47" t="s">
        <v>36</v>
      </c>
      <c r="AW72" s="56" t="str">
        <f>H72</f>
        <v>MLE_exp</v>
      </c>
      <c r="AX72" s="57" t="s">
        <v>50</v>
      </c>
      <c r="AY72" s="61" t="s">
        <v>54</v>
      </c>
      <c r="BA72" s="55" t="s">
        <v>2</v>
      </c>
      <c r="BB72" s="47" t="s">
        <v>36</v>
      </c>
      <c r="BC72" s="56" t="str">
        <f>I72</f>
        <v>MLE_logit</v>
      </c>
      <c r="BD72" s="57" t="s">
        <v>50</v>
      </c>
      <c r="BE72" s="61" t="s">
        <v>54</v>
      </c>
    </row>
    <row r="73" spans="1:57" x14ac:dyDescent="0.3">
      <c r="A73" s="2" t="s">
        <v>3</v>
      </c>
      <c r="B73" s="41">
        <v>55</v>
      </c>
      <c r="C73" s="2">
        <v>1</v>
      </c>
      <c r="D73" s="40">
        <f>C73/B73</f>
        <v>1.8181818181818181E-2</v>
      </c>
      <c r="E73" s="7">
        <v>1.8181818181818181E-2</v>
      </c>
      <c r="F73" s="7">
        <v>1.818181539265018E-2</v>
      </c>
      <c r="G73" s="2">
        <v>1</v>
      </c>
      <c r="H73" s="45">
        <f>EXP($Q$73+G73*$R$73)</f>
        <v>6.8239471980107699E-2</v>
      </c>
      <c r="I73" s="2">
        <f>1/(1+EXP($Q$74+$R$74*G73))</f>
        <v>3.01332287321774E-2</v>
      </c>
      <c r="L73" s="2" t="s">
        <v>42</v>
      </c>
      <c r="M73" s="28" cm="1">
        <f t="array" ref="M73">SUMPRODUCT(C73:C80,LN(F73:F80))+SUMPRODUCT(B73:B80-C73:C80,LN(1-F73:F80))</f>
        <v>-308.89235442255051</v>
      </c>
      <c r="P73" s="2" t="s">
        <v>47</v>
      </c>
      <c r="Q73" s="44">
        <v>-3.0466647674256344</v>
      </c>
      <c r="R73" s="44">
        <v>0.36193265390805907</v>
      </c>
      <c r="AA73" s="59" t="s">
        <v>3</v>
      </c>
      <c r="AB73" s="8">
        <f>E73</f>
        <v>1.8181818181818181E-2</v>
      </c>
      <c r="AC73" s="2">
        <v>1.96</v>
      </c>
      <c r="AD73" s="2">
        <f>(AB73*(1-AB73)/B73)^(1/2)</f>
        <v>1.8015770702067717E-2</v>
      </c>
      <c r="AE73" s="8">
        <f>AB73+AC73*AD73</f>
        <v>5.3492728757870908E-2</v>
      </c>
      <c r="AF73" s="8">
        <f>IF(AB73-AC73*AD73&gt;0,AB73-AC73*AD73,0)</f>
        <v>0</v>
      </c>
      <c r="AO73" s="2" t="s">
        <v>3</v>
      </c>
      <c r="AP73" s="64">
        <f>E73</f>
        <v>1.8181818181818181E-2</v>
      </c>
      <c r="AQ73" s="52">
        <f>F73</f>
        <v>1.818181539265018E-2</v>
      </c>
      <c r="AR73" s="66">
        <f>(_xlfn.CHISQ.INV.RT(0.05,7)*(AP73*(1-AP73)/8+AQ73*(1-AQ73)/8))^(1/2)</f>
        <v>0.25055731715525226</v>
      </c>
      <c r="AS73" s="54" t="str">
        <f>IF(ABS(AP73-AQ73)&gt;AR73,"Significant difference","Insignificant difference")</f>
        <v>Insignificant difference</v>
      </c>
      <c r="AU73" s="2" t="s">
        <v>3</v>
      </c>
      <c r="AV73" s="65">
        <f>E73</f>
        <v>1.8181818181818181E-2</v>
      </c>
      <c r="AW73" s="53">
        <f>H73</f>
        <v>6.8239471980107699E-2</v>
      </c>
      <c r="AX73" s="66">
        <f>(_xlfn.CHISQ.INV.RT(0.05,7)*(AV73*(1-AV73)/8+AW73*(1-AW73)/8))^(1/2)</f>
        <v>0.3784086294472111</v>
      </c>
      <c r="AY73" s="54" t="str">
        <f>IF(ABS(AV73-AW73)&gt;AX73,"Significant difference","Insignificant difference")</f>
        <v>Insignificant difference</v>
      </c>
      <c r="BA73" s="2" t="s">
        <v>3</v>
      </c>
      <c r="BB73" s="65">
        <f>E73</f>
        <v>1.8181818181818181E-2</v>
      </c>
      <c r="BC73" s="53">
        <f>I73</f>
        <v>3.01332287321774E-2</v>
      </c>
      <c r="BD73" s="67">
        <f>(_xlfn.CHISQ.INV.RT(0.05,7)*(BB73*(1-BB73)/8+BC73*(1-BC73)/8))^(1/2)</f>
        <v>0.28771321038933412</v>
      </c>
      <c r="BE73" s="54" t="str">
        <f>IF(ABS(BB73-BC73)&gt;BD73,"Significant difference","Insignificant difference")</f>
        <v>Insignificant difference</v>
      </c>
    </row>
    <row r="74" spans="1:57" x14ac:dyDescent="0.3">
      <c r="A74" s="2" t="s">
        <v>4</v>
      </c>
      <c r="B74" s="41">
        <v>86</v>
      </c>
      <c r="C74" s="2">
        <v>7</v>
      </c>
      <c r="D74" s="40">
        <f t="shared" ref="D74:D80" si="95">C74/B74</f>
        <v>8.1395348837209308E-2</v>
      </c>
      <c r="E74" s="7">
        <v>8.1395348837209308E-2</v>
      </c>
      <c r="F74" s="7">
        <v>7.9999771511387902E-2</v>
      </c>
      <c r="G74" s="2">
        <v>2</v>
      </c>
      <c r="H74" s="45">
        <f>EXP($Q$73+G74*$R$73)</f>
        <v>9.7998857395461755E-2</v>
      </c>
      <c r="I74" s="2">
        <f t="shared" ref="I74:I80" si="96">1/(1+EXP($Q$74+$R$74*G74))</f>
        <v>5.9084037428313661E-2</v>
      </c>
      <c r="L74" s="2" t="s">
        <v>43</v>
      </c>
      <c r="M74" s="26">
        <f>SUMPRODUCT(C73:C80,LN(H73:H80))+SUMPRODUCT(B73:B80-C73:C80,LN(1-H73:H80))</f>
        <v>-318.22775870301501</v>
      </c>
      <c r="P74" s="2" t="s">
        <v>48</v>
      </c>
      <c r="Q74" s="42">
        <v>4.1751673753877592</v>
      </c>
      <c r="R74" s="42">
        <v>-0.70363716997872494</v>
      </c>
      <c r="AA74" s="59" t="s">
        <v>4</v>
      </c>
      <c r="AB74" s="8">
        <f t="shared" ref="AB74:AB80" si="97">E74</f>
        <v>8.1395348837209308E-2</v>
      </c>
      <c r="AC74" s="2">
        <v>1.96</v>
      </c>
      <c r="AD74" s="2">
        <f t="shared" ref="AD74:AD80" si="98">(AB74*(1-AB74)/B74)^(1/2)</f>
        <v>2.9485933979015555E-2</v>
      </c>
      <c r="AE74" s="8">
        <f t="shared" ref="AE74:AE79" si="99">AB74+AC74*AD74</f>
        <v>0.13918777943607979</v>
      </c>
      <c r="AF74" s="8">
        <f>IF(AB74-AC74*AD74&gt;0,AB74-AC74*AD74,0)</f>
        <v>2.3602918238338821E-2</v>
      </c>
      <c r="AO74" s="2" t="s">
        <v>4</v>
      </c>
      <c r="AP74" s="64">
        <f t="shared" ref="AP74:AP80" si="100">E74</f>
        <v>8.1395348837209308E-2</v>
      </c>
      <c r="AQ74" s="52">
        <f t="shared" ref="AQ74:AQ80" si="101">F74</f>
        <v>7.9999771511387902E-2</v>
      </c>
      <c r="AR74" s="66">
        <f t="shared" ref="AR74:AR80" si="102">(_xlfn.CHISQ.INV.RT(0.05,7)*(AP74*(1-AP74)/8+AQ74*(1-AQ74)/8))^(1/2)</f>
        <v>0.51077649009962822</v>
      </c>
      <c r="AS74" s="54" t="str">
        <f t="shared" ref="AS74:AS80" si="103">IF(ABS(AP74-AQ74)&gt;AR74,"Significant difference","Insignificant difference")</f>
        <v>Insignificant difference</v>
      </c>
      <c r="AU74" s="2" t="s">
        <v>4</v>
      </c>
      <c r="AV74" s="65">
        <f t="shared" ref="AV74:AV80" si="104">E74</f>
        <v>8.1395348837209308E-2</v>
      </c>
      <c r="AW74" s="53">
        <f t="shared" ref="AW74:AW80" si="105">H74</f>
        <v>9.7998857395461755E-2</v>
      </c>
      <c r="AX74" s="66">
        <f t="shared" ref="AX74:AX80" si="106">(_xlfn.CHISQ.INV.RT(0.05,7)*(AV74*(1-AV74)/8+AW74*(1-AW74)/8))^(1/2)</f>
        <v>0.53563842396896066</v>
      </c>
      <c r="AY74" s="54" t="str">
        <f t="shared" ref="AY74:AY80" si="107">IF(ABS(AV74-AW74)&gt;AX74,"Significant difference","Insignificant difference")</f>
        <v>Insignificant difference</v>
      </c>
      <c r="BA74" s="2" t="s">
        <v>4</v>
      </c>
      <c r="BB74" s="65">
        <f t="shared" ref="BB74:BB79" si="108">E74</f>
        <v>8.1395348837209308E-2</v>
      </c>
      <c r="BC74" s="53">
        <f t="shared" ref="BC74:BC80" si="109">I74</f>
        <v>5.9084037428313661E-2</v>
      </c>
      <c r="BD74" s="67">
        <f t="shared" ref="BD74:BD80" si="110">(_xlfn.CHISQ.INV.RT(0.05,7)*(BB74*(1-BB74)/8+BC74*(1-BC74)/8))^(1/2)</f>
        <v>0.47877947526669179</v>
      </c>
      <c r="BE74" s="54" t="str">
        <f t="shared" ref="BE74:BE80" si="111">IF(ABS(BB74-BC74)&gt;BD74,"Significant difference","Insignificant difference")</f>
        <v>Insignificant difference</v>
      </c>
    </row>
    <row r="75" spans="1:57" x14ac:dyDescent="0.3">
      <c r="A75" s="2" t="s">
        <v>5</v>
      </c>
      <c r="B75" s="41">
        <v>114</v>
      </c>
      <c r="C75" s="2">
        <v>9</v>
      </c>
      <c r="D75" s="40">
        <f t="shared" si="95"/>
        <v>7.8947368421052627E-2</v>
      </c>
      <c r="E75" s="7">
        <v>7.8947368421052627E-2</v>
      </c>
      <c r="F75" s="7">
        <v>7.9999771511387902E-2</v>
      </c>
      <c r="G75" s="2">
        <v>3</v>
      </c>
      <c r="H75" s="45">
        <f t="shared" ref="H75:H78" si="112">EXP($Q$73+G75*$R$73)</f>
        <v>0.14073637694054292</v>
      </c>
      <c r="I75" s="2">
        <f t="shared" si="96"/>
        <v>0.11261981168555306</v>
      </c>
      <c r="L75" s="2" t="s">
        <v>44</v>
      </c>
      <c r="M75" s="39" cm="1">
        <f t="array" ref="M75">SUMPRODUCT(C73:C80,LN(I73:I80))+SUMPRODUCT(B73:B80-C73:C80,LN(1-I73:I80))</f>
        <v>-311.72672099734376</v>
      </c>
      <c r="AA75" s="59" t="s">
        <v>5</v>
      </c>
      <c r="AB75" s="8">
        <f t="shared" si="97"/>
        <v>7.8947368421052627E-2</v>
      </c>
      <c r="AC75" s="2">
        <v>1.96</v>
      </c>
      <c r="AD75" s="2">
        <f t="shared" si="98"/>
        <v>2.5255654472036662E-2</v>
      </c>
      <c r="AE75" s="8">
        <f t="shared" si="99"/>
        <v>0.12844845118624448</v>
      </c>
      <c r="AF75" s="8">
        <f t="shared" ref="AF75:AF80" si="113">IF(AB75-AC75*AD75&gt;0,AB75-AC75*AD75,0)</f>
        <v>2.9446285655860771E-2</v>
      </c>
      <c r="AO75" s="2" t="s">
        <v>5</v>
      </c>
      <c r="AP75" s="64">
        <f t="shared" si="100"/>
        <v>7.8947368421052627E-2</v>
      </c>
      <c r="AQ75" s="52">
        <f t="shared" si="101"/>
        <v>7.9999771511387902E-2</v>
      </c>
      <c r="AR75" s="66">
        <f t="shared" si="102"/>
        <v>0.50722609279665309</v>
      </c>
      <c r="AS75" s="54" t="str">
        <f t="shared" si="103"/>
        <v>Insignificant difference</v>
      </c>
      <c r="AU75" s="2" t="s">
        <v>5</v>
      </c>
      <c r="AV75" s="65">
        <f t="shared" si="104"/>
        <v>7.8947368421052627E-2</v>
      </c>
      <c r="AW75" s="53">
        <f t="shared" si="105"/>
        <v>0.14073637694054292</v>
      </c>
      <c r="AX75" s="66">
        <f t="shared" si="106"/>
        <v>0.58352613433125899</v>
      </c>
      <c r="AY75" s="54" t="str">
        <f t="shared" si="107"/>
        <v>Insignificant difference</v>
      </c>
      <c r="BA75" s="2" t="s">
        <v>5</v>
      </c>
      <c r="BB75" s="65">
        <f t="shared" si="108"/>
        <v>7.8947368421052627E-2</v>
      </c>
      <c r="BC75" s="53">
        <f t="shared" si="109"/>
        <v>0.11261981168555306</v>
      </c>
      <c r="BD75" s="67">
        <f t="shared" si="110"/>
        <v>0.55098884742686882</v>
      </c>
      <c r="BE75" s="54" t="str">
        <f t="shared" si="111"/>
        <v>Insignificant difference</v>
      </c>
    </row>
    <row r="76" spans="1:57" x14ac:dyDescent="0.3">
      <c r="A76" s="2" t="s">
        <v>6</v>
      </c>
      <c r="B76" s="41">
        <v>153</v>
      </c>
      <c r="C76" s="2">
        <v>30</v>
      </c>
      <c r="D76" s="40">
        <f t="shared" si="95"/>
        <v>0.19607843137254902</v>
      </c>
      <c r="E76" s="7">
        <v>0.19607843137254902</v>
      </c>
      <c r="F76" s="7">
        <v>0.19607841262682618</v>
      </c>
      <c r="G76" s="2">
        <v>4</v>
      </c>
      <c r="H76" s="45">
        <f t="shared" si="112"/>
        <v>0.20211182375752693</v>
      </c>
      <c r="I76" s="2">
        <f t="shared" si="96"/>
        <v>0.20413976645895757</v>
      </c>
      <c r="AA76" s="59" t="s">
        <v>6</v>
      </c>
      <c r="AB76" s="8">
        <f t="shared" si="97"/>
        <v>0.19607843137254902</v>
      </c>
      <c r="AC76" s="2">
        <v>1.96</v>
      </c>
      <c r="AD76" s="2">
        <f t="shared" si="98"/>
        <v>3.2097856923862828E-2</v>
      </c>
      <c r="AE76" s="8">
        <f t="shared" si="99"/>
        <v>0.25899023094332019</v>
      </c>
      <c r="AF76" s="8">
        <f t="shared" si="113"/>
        <v>0.13316663180177787</v>
      </c>
      <c r="AO76" s="2" t="s">
        <v>6</v>
      </c>
      <c r="AP76" s="64">
        <f t="shared" si="100"/>
        <v>0.19607843137254902</v>
      </c>
      <c r="AQ76" s="52">
        <f t="shared" si="101"/>
        <v>0.19607841262682618</v>
      </c>
      <c r="AR76" s="66">
        <f t="shared" si="102"/>
        <v>0.74455135877459633</v>
      </c>
      <c r="AS76" s="54" t="str">
        <f t="shared" si="103"/>
        <v>Insignificant difference</v>
      </c>
      <c r="AU76" s="2" t="s">
        <v>6</v>
      </c>
      <c r="AV76" s="65">
        <f t="shared" si="104"/>
        <v>0.19607843137254902</v>
      </c>
      <c r="AW76" s="53">
        <f t="shared" si="105"/>
        <v>0.20211182375752693</v>
      </c>
      <c r="AX76" s="66">
        <f t="shared" si="106"/>
        <v>0.74882667484407484</v>
      </c>
      <c r="AY76" s="54" t="str">
        <f t="shared" si="107"/>
        <v>Insignificant difference</v>
      </c>
      <c r="BA76" s="2" t="s">
        <v>6</v>
      </c>
      <c r="BB76" s="65">
        <f t="shared" si="108"/>
        <v>0.19607843137254902</v>
      </c>
      <c r="BC76" s="53">
        <f t="shared" si="109"/>
        <v>0.20413976645895757</v>
      </c>
      <c r="BD76" s="67">
        <f t="shared" si="110"/>
        <v>0.75023906050126921</v>
      </c>
      <c r="BE76" s="54" t="str">
        <f t="shared" si="111"/>
        <v>Insignificant difference</v>
      </c>
    </row>
    <row r="77" spans="1:57" x14ac:dyDescent="0.3">
      <c r="A77" s="2" t="s">
        <v>7</v>
      </c>
      <c r="B77" s="41">
        <v>81</v>
      </c>
      <c r="C77" s="2">
        <v>35</v>
      </c>
      <c r="D77" s="40">
        <f t="shared" si="95"/>
        <v>0.43209876543209874</v>
      </c>
      <c r="E77" s="7">
        <v>0.43209876543209874</v>
      </c>
      <c r="F77" s="7">
        <v>0.43209907195826924</v>
      </c>
      <c r="G77" s="2">
        <v>5</v>
      </c>
      <c r="H77" s="45">
        <f t="shared" si="112"/>
        <v>0.29025323935865732</v>
      </c>
      <c r="I77" s="2">
        <f t="shared" si="96"/>
        <v>0.34141799557611996</v>
      </c>
      <c r="AA77" s="59" t="s">
        <v>7</v>
      </c>
      <c r="AB77" s="8">
        <f t="shared" si="97"/>
        <v>0.43209876543209874</v>
      </c>
      <c r="AC77" s="2">
        <v>1.96</v>
      </c>
      <c r="AD77" s="2">
        <f t="shared" si="98"/>
        <v>5.5040885178981834E-2</v>
      </c>
      <c r="AE77" s="8">
        <f t="shared" si="99"/>
        <v>0.53997890038290319</v>
      </c>
      <c r="AF77" s="8">
        <f t="shared" si="113"/>
        <v>0.32421863048129435</v>
      </c>
      <c r="AO77" s="2" t="s">
        <v>7</v>
      </c>
      <c r="AP77" s="64">
        <f t="shared" si="100"/>
        <v>0.43209876543209874</v>
      </c>
      <c r="AQ77" s="52">
        <f t="shared" si="101"/>
        <v>0.43209907195826924</v>
      </c>
      <c r="AR77" s="66">
        <f t="shared" si="102"/>
        <v>0.92896821281509967</v>
      </c>
      <c r="AS77" s="54" t="str">
        <f t="shared" si="103"/>
        <v>Insignificant difference</v>
      </c>
      <c r="AU77" s="2" t="s">
        <v>7</v>
      </c>
      <c r="AV77" s="65">
        <f t="shared" si="104"/>
        <v>0.43209876543209874</v>
      </c>
      <c r="AW77" s="53">
        <f t="shared" si="105"/>
        <v>0.29025323935865732</v>
      </c>
      <c r="AX77" s="66">
        <f t="shared" si="106"/>
        <v>0.89091574894959868</v>
      </c>
      <c r="AY77" s="54" t="str">
        <f t="shared" si="107"/>
        <v>Insignificant difference</v>
      </c>
      <c r="BA77" s="2" t="s">
        <v>7</v>
      </c>
      <c r="BB77" s="65">
        <f t="shared" si="108"/>
        <v>0.43209876543209874</v>
      </c>
      <c r="BC77" s="53">
        <f t="shared" si="109"/>
        <v>0.34141799557611996</v>
      </c>
      <c r="BD77" s="67">
        <f t="shared" si="110"/>
        <v>0.90932314020549443</v>
      </c>
      <c r="BE77" s="54" t="str">
        <f t="shared" si="111"/>
        <v>Insignificant difference</v>
      </c>
    </row>
    <row r="78" spans="1:57" x14ac:dyDescent="0.3">
      <c r="A78" s="2" t="s">
        <v>8</v>
      </c>
      <c r="B78" s="41">
        <v>70</v>
      </c>
      <c r="C78" s="2">
        <v>34</v>
      </c>
      <c r="D78" s="40">
        <f t="shared" si="95"/>
        <v>0.48571428571428571</v>
      </c>
      <c r="E78" s="7">
        <v>0.48571428571428571</v>
      </c>
      <c r="F78" s="7">
        <v>0.4857146297377421</v>
      </c>
      <c r="G78" s="2">
        <v>6</v>
      </c>
      <c r="H78" s="45">
        <f t="shared" si="112"/>
        <v>0.41683332222693137</v>
      </c>
      <c r="I78" s="2">
        <f t="shared" si="96"/>
        <v>0.51166179579753579</v>
      </c>
      <c r="AA78" s="59" t="s">
        <v>8</v>
      </c>
      <c r="AB78" s="8">
        <f t="shared" si="97"/>
        <v>0.48571428571428571</v>
      </c>
      <c r="AC78" s="2">
        <v>1.96</v>
      </c>
      <c r="AD78" s="2">
        <f t="shared" si="98"/>
        <v>5.9737033066043103E-2</v>
      </c>
      <c r="AE78" s="8">
        <f t="shared" si="99"/>
        <v>0.60279887052373016</v>
      </c>
      <c r="AF78" s="8">
        <f t="shared" si="113"/>
        <v>0.36862970090484126</v>
      </c>
      <c r="AO78" s="2" t="s">
        <v>8</v>
      </c>
      <c r="AP78" s="64">
        <f t="shared" si="100"/>
        <v>0.48571428571428571</v>
      </c>
      <c r="AQ78" s="52">
        <f t="shared" si="101"/>
        <v>0.4857146297377421</v>
      </c>
      <c r="AR78" s="66">
        <f t="shared" si="102"/>
        <v>0.9372718837774886</v>
      </c>
      <c r="AS78" s="54" t="str">
        <f t="shared" si="103"/>
        <v>Insignificant difference</v>
      </c>
      <c r="AU78" s="2" t="s">
        <v>8</v>
      </c>
      <c r="AV78" s="65">
        <f t="shared" si="104"/>
        <v>0.48571428571428571</v>
      </c>
      <c r="AW78" s="53">
        <f t="shared" si="105"/>
        <v>0.41683332222693137</v>
      </c>
      <c r="AX78" s="66">
        <f t="shared" si="106"/>
        <v>0.93095389530699291</v>
      </c>
      <c r="AY78" s="54" t="str">
        <f t="shared" si="107"/>
        <v>Insignificant difference</v>
      </c>
      <c r="BA78" s="2" t="s">
        <v>8</v>
      </c>
      <c r="BB78" s="65">
        <f t="shared" si="108"/>
        <v>0.48571428571428571</v>
      </c>
      <c r="BC78" s="53">
        <f t="shared" si="109"/>
        <v>0.51166179579753579</v>
      </c>
      <c r="BD78" s="67">
        <f t="shared" si="110"/>
        <v>0.93733573787699564</v>
      </c>
      <c r="BE78" s="54" t="str">
        <f t="shared" si="111"/>
        <v>Insignificant difference</v>
      </c>
    </row>
    <row r="79" spans="1:57" x14ac:dyDescent="0.3">
      <c r="A79" s="2" t="s">
        <v>9</v>
      </c>
      <c r="B79" s="41">
        <v>68</v>
      </c>
      <c r="C79" s="2">
        <v>45</v>
      </c>
      <c r="D79" s="40">
        <f t="shared" si="95"/>
        <v>0.66176470588235292</v>
      </c>
      <c r="E79" s="7">
        <v>0.66176470588235292</v>
      </c>
      <c r="F79" s="7">
        <v>0.66176359414012509</v>
      </c>
      <c r="G79" s="2">
        <v>7</v>
      </c>
      <c r="H79" s="45">
        <f>EXP($Q$73+G79*$R$73)</f>
        <v>0.59861526060022063</v>
      </c>
      <c r="I79" s="2">
        <f t="shared" si="96"/>
        <v>0.67924249863328501</v>
      </c>
      <c r="AA79" s="59" t="s">
        <v>9</v>
      </c>
      <c r="AB79" s="8">
        <f t="shared" si="97"/>
        <v>0.66176470588235292</v>
      </c>
      <c r="AC79" s="2">
        <v>1.96</v>
      </c>
      <c r="AD79" s="2">
        <f t="shared" si="98"/>
        <v>5.7372900439707983E-2</v>
      </c>
      <c r="AE79" s="8">
        <f t="shared" si="99"/>
        <v>0.77421559074418056</v>
      </c>
      <c r="AF79" s="8">
        <f t="shared" si="113"/>
        <v>0.54931382102052528</v>
      </c>
      <c r="AO79" s="2" t="s">
        <v>9</v>
      </c>
      <c r="AP79" s="64">
        <f t="shared" si="100"/>
        <v>0.66176470588235292</v>
      </c>
      <c r="AQ79" s="52">
        <f t="shared" si="101"/>
        <v>0.66176359414012509</v>
      </c>
      <c r="AR79" s="66">
        <f t="shared" si="102"/>
        <v>0.88722618903010542</v>
      </c>
      <c r="AS79" s="54" t="str">
        <f t="shared" si="103"/>
        <v>Insignificant difference</v>
      </c>
      <c r="AU79" s="2" t="s">
        <v>9</v>
      </c>
      <c r="AV79" s="65">
        <f t="shared" si="104"/>
        <v>0.66176470588235292</v>
      </c>
      <c r="AW79" s="53">
        <f t="shared" si="105"/>
        <v>0.59861526060022063</v>
      </c>
      <c r="AX79" s="66">
        <f t="shared" si="106"/>
        <v>0.90337293731241675</v>
      </c>
      <c r="AY79" s="54" t="str">
        <f t="shared" si="107"/>
        <v>Insignificant difference</v>
      </c>
      <c r="BA79" s="2" t="s">
        <v>9</v>
      </c>
      <c r="BB79" s="65">
        <f t="shared" si="108"/>
        <v>0.66176470588235292</v>
      </c>
      <c r="BC79" s="53">
        <f t="shared" si="109"/>
        <v>0.67924249863328501</v>
      </c>
      <c r="BD79" s="67">
        <f t="shared" si="110"/>
        <v>0.88129992895611886</v>
      </c>
      <c r="BE79" s="54" t="str">
        <f t="shared" si="111"/>
        <v>Insignificant difference</v>
      </c>
    </row>
    <row r="80" spans="1:57" x14ac:dyDescent="0.3">
      <c r="A80" s="42" t="s">
        <v>10</v>
      </c>
      <c r="B80" s="41">
        <v>50</v>
      </c>
      <c r="C80" s="42">
        <v>40</v>
      </c>
      <c r="D80" s="40">
        <f t="shared" si="95"/>
        <v>0.8</v>
      </c>
      <c r="E80" s="7">
        <v>0.8</v>
      </c>
      <c r="F80" s="7">
        <v>0.79999927938193538</v>
      </c>
      <c r="G80" s="2">
        <v>8</v>
      </c>
      <c r="H80" s="45">
        <f>EXP($Q$73+G80*$R$73)</f>
        <v>0.8596727063686701</v>
      </c>
      <c r="I80" s="2">
        <f t="shared" si="96"/>
        <v>0.81060252567027113</v>
      </c>
      <c r="AA80" s="59" t="s">
        <v>10</v>
      </c>
      <c r="AB80" s="8">
        <f t="shared" si="97"/>
        <v>0.8</v>
      </c>
      <c r="AC80" s="2">
        <v>1.96</v>
      </c>
      <c r="AD80" s="2">
        <f t="shared" si="98"/>
        <v>5.6568542494923803E-2</v>
      </c>
      <c r="AE80" s="8">
        <f>AB80+AC80*AD80</f>
        <v>0.91087434329005068</v>
      </c>
      <c r="AF80" s="8">
        <f t="shared" si="113"/>
        <v>0.68912565670994941</v>
      </c>
      <c r="AO80" s="2" t="s">
        <v>10</v>
      </c>
      <c r="AP80" s="64">
        <f t="shared" si="100"/>
        <v>0.8</v>
      </c>
      <c r="AQ80" s="52">
        <f t="shared" si="101"/>
        <v>0.79999927938193538</v>
      </c>
      <c r="AR80" s="66">
        <f t="shared" si="102"/>
        <v>0.75012424187620941</v>
      </c>
      <c r="AS80" s="54" t="str">
        <f t="shared" si="103"/>
        <v>Insignificant difference</v>
      </c>
      <c r="AU80" s="2" t="s">
        <v>10</v>
      </c>
      <c r="AV80" s="65">
        <f t="shared" si="104"/>
        <v>0.8</v>
      </c>
      <c r="AW80" s="53">
        <f t="shared" si="105"/>
        <v>0.8596727063686701</v>
      </c>
      <c r="AX80" s="66">
        <f t="shared" si="106"/>
        <v>0.70247238528044587</v>
      </c>
      <c r="AY80" s="54" t="str">
        <f t="shared" si="107"/>
        <v>Insignificant difference</v>
      </c>
      <c r="BA80" s="2" t="s">
        <v>10</v>
      </c>
      <c r="BB80" s="65">
        <f>E80</f>
        <v>0.8</v>
      </c>
      <c r="BC80" s="53">
        <f t="shared" si="109"/>
        <v>0.81060252567027113</v>
      </c>
      <c r="BD80" s="67">
        <f t="shared" si="110"/>
        <v>0.74249707709453716</v>
      </c>
      <c r="BE80" s="54" t="str">
        <f t="shared" si="111"/>
        <v>Insignificant difference</v>
      </c>
    </row>
    <row r="81" spans="1:43" x14ac:dyDescent="0.3">
      <c r="A81" s="4" t="s">
        <v>18</v>
      </c>
      <c r="B81" s="4">
        <f>SUM(B73:B80)</f>
        <v>677</v>
      </c>
      <c r="C81" s="39">
        <f>SUM(C73:C80)</f>
        <v>201</v>
      </c>
    </row>
    <row r="82" spans="1:43" x14ac:dyDescent="0.3">
      <c r="A82" s="4"/>
      <c r="B82" s="4"/>
      <c r="C82" s="27"/>
      <c r="AO82" s="68" t="s">
        <v>55</v>
      </c>
      <c r="AP82" s="68"/>
      <c r="AQ82" s="68"/>
    </row>
    <row r="83" spans="1:43" x14ac:dyDescent="0.3">
      <c r="B83" s="4"/>
      <c r="AO83" s="2" t="s">
        <v>56</v>
      </c>
      <c r="AP83" s="2" t="s">
        <v>57</v>
      </c>
      <c r="AQ83" s="2" t="s">
        <v>58</v>
      </c>
    </row>
    <row r="84" spans="1:43" x14ac:dyDescent="0.3">
      <c r="AO84" s="2">
        <f>-2*LN(M72/M74)</f>
        <v>5.9561905152241794E-2</v>
      </c>
      <c r="AP84" s="2">
        <f>_xlfn.CHISQ.INV.RT(0.05,2)</f>
        <v>5.9914645471079817</v>
      </c>
      <c r="AQ84" s="54" t="str">
        <f>IF(ABS(AO84)&gt;AP84,"Yes","No")</f>
        <v>No</v>
      </c>
    </row>
  </sheetData>
  <mergeCells count="6">
    <mergeCell ref="AO68:AQ68"/>
    <mergeCell ref="AO82:AQ82"/>
    <mergeCell ref="AO12:AQ12"/>
    <mergeCell ref="AO26:AQ26"/>
    <mergeCell ref="AO40:AQ40"/>
    <mergeCell ref="AO54:A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workbookViewId="0">
      <selection activeCell="L1" sqref="L1"/>
    </sheetView>
  </sheetViews>
  <sheetFormatPr defaultColWidth="8.77734375" defaultRowHeight="14.4" x14ac:dyDescent="0.3"/>
  <cols>
    <col min="1" max="1" width="10.109375" bestFit="1" customWidth="1"/>
    <col min="2" max="2" width="2.77734375" customWidth="1"/>
    <col min="3" max="3" width="10.109375" bestFit="1" customWidth="1"/>
    <col min="4" max="5" width="2.77734375" customWidth="1"/>
    <col min="6" max="8" width="2.33203125" customWidth="1"/>
    <col min="9" max="9" width="2.77734375" customWidth="1"/>
  </cols>
  <sheetData>
    <row r="1" spans="1:12" x14ac:dyDescent="0.3">
      <c r="A1" s="1">
        <v>41091</v>
      </c>
      <c r="B1" t="s">
        <v>0</v>
      </c>
      <c r="C1" s="1">
        <v>41456</v>
      </c>
      <c r="L1" s="38" t="s">
        <v>32</v>
      </c>
    </row>
    <row r="2" spans="1:1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14</v>
      </c>
    </row>
    <row r="3" spans="1:12" x14ac:dyDescent="0.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3">
      <c r="A4">
        <v>1</v>
      </c>
      <c r="B4">
        <v>87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3">
      <c r="A5">
        <v>2</v>
      </c>
      <c r="B5">
        <v>2</v>
      </c>
      <c r="C5">
        <v>109</v>
      </c>
      <c r="D5">
        <v>3</v>
      </c>
      <c r="E5">
        <v>1</v>
      </c>
      <c r="F5">
        <v>3</v>
      </c>
      <c r="G5">
        <v>0</v>
      </c>
      <c r="H5">
        <v>0</v>
      </c>
      <c r="I5">
        <v>2</v>
      </c>
    </row>
    <row r="6" spans="1:12" x14ac:dyDescent="0.3">
      <c r="A6">
        <v>1</v>
      </c>
      <c r="B6">
        <v>7</v>
      </c>
      <c r="C6">
        <v>6</v>
      </c>
      <c r="D6">
        <v>132</v>
      </c>
      <c r="E6">
        <v>8</v>
      </c>
      <c r="F6">
        <v>1</v>
      </c>
      <c r="G6">
        <v>1</v>
      </c>
      <c r="H6">
        <v>1</v>
      </c>
      <c r="I6">
        <v>4</v>
      </c>
    </row>
    <row r="7" spans="1:12" x14ac:dyDescent="0.3">
      <c r="A7">
        <v>0</v>
      </c>
      <c r="B7">
        <v>0</v>
      </c>
      <c r="C7">
        <v>3</v>
      </c>
      <c r="D7">
        <v>2</v>
      </c>
      <c r="E7">
        <v>61</v>
      </c>
      <c r="F7">
        <v>4</v>
      </c>
      <c r="G7">
        <v>3</v>
      </c>
      <c r="H7">
        <v>7</v>
      </c>
      <c r="I7">
        <v>1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4</v>
      </c>
      <c r="F8">
        <v>58</v>
      </c>
      <c r="G8">
        <v>5</v>
      </c>
      <c r="H8">
        <v>6</v>
      </c>
      <c r="I8">
        <v>4</v>
      </c>
    </row>
    <row r="9" spans="1:12" x14ac:dyDescent="0.3">
      <c r="A9">
        <v>0</v>
      </c>
      <c r="B9">
        <v>0</v>
      </c>
      <c r="C9">
        <v>0</v>
      </c>
      <c r="D9">
        <v>1</v>
      </c>
      <c r="E9">
        <v>1</v>
      </c>
      <c r="F9">
        <v>4</v>
      </c>
      <c r="G9">
        <v>43</v>
      </c>
      <c r="H9">
        <v>12</v>
      </c>
      <c r="I9">
        <v>8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36</v>
      </c>
      <c r="I10">
        <v>13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3" spans="1:12" x14ac:dyDescent="0.3">
      <c r="A13" s="1">
        <v>41456</v>
      </c>
      <c r="B13" t="s">
        <v>0</v>
      </c>
      <c r="C13" s="1">
        <v>41821</v>
      </c>
    </row>
    <row r="14" spans="1:12" x14ac:dyDescent="0.3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14</v>
      </c>
    </row>
    <row r="15" spans="1:12" x14ac:dyDescent="0.3">
      <c r="A15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3">
      <c r="A16">
        <v>2</v>
      </c>
      <c r="B16">
        <v>96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6</v>
      </c>
      <c r="B17">
        <v>2</v>
      </c>
      <c r="C17">
        <v>112</v>
      </c>
      <c r="D17">
        <v>2</v>
      </c>
      <c r="E17">
        <v>4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6</v>
      </c>
      <c r="C18">
        <v>11</v>
      </c>
      <c r="D18">
        <v>106</v>
      </c>
      <c r="E18">
        <v>4</v>
      </c>
      <c r="F18">
        <v>4</v>
      </c>
      <c r="G18">
        <v>1</v>
      </c>
      <c r="H18">
        <v>3</v>
      </c>
      <c r="I18">
        <v>3</v>
      </c>
    </row>
    <row r="19" spans="1:9" x14ac:dyDescent="0.3">
      <c r="A19">
        <v>0</v>
      </c>
      <c r="B19">
        <v>0</v>
      </c>
      <c r="C19">
        <v>0</v>
      </c>
      <c r="D19">
        <v>9</v>
      </c>
      <c r="E19">
        <v>53</v>
      </c>
      <c r="F19">
        <v>4</v>
      </c>
      <c r="G19">
        <v>2</v>
      </c>
      <c r="H19">
        <v>5</v>
      </c>
      <c r="I19">
        <v>2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7</v>
      </c>
      <c r="F20">
        <v>43</v>
      </c>
      <c r="G20">
        <v>10</v>
      </c>
      <c r="H20">
        <v>6</v>
      </c>
      <c r="I20">
        <v>1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2</v>
      </c>
      <c r="G21">
        <v>33</v>
      </c>
      <c r="H21">
        <v>8</v>
      </c>
      <c r="I21">
        <v>8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46</v>
      </c>
      <c r="I22">
        <v>12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33</v>
      </c>
    </row>
    <row r="25" spans="1:9" x14ac:dyDescent="0.3">
      <c r="A25" s="1">
        <v>41821</v>
      </c>
      <c r="B25" t="s">
        <v>0</v>
      </c>
      <c r="C25" s="1">
        <v>42186</v>
      </c>
    </row>
    <row r="26" spans="1:9" x14ac:dyDescent="0.3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14</v>
      </c>
    </row>
    <row r="27" spans="1:9" x14ac:dyDescent="0.3">
      <c r="A27">
        <v>69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104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">
      <c r="A29">
        <v>4</v>
      </c>
      <c r="B29">
        <v>7</v>
      </c>
      <c r="C29">
        <v>104</v>
      </c>
      <c r="D29">
        <v>5</v>
      </c>
      <c r="E29">
        <v>4</v>
      </c>
      <c r="F29">
        <v>3</v>
      </c>
      <c r="G29">
        <v>0</v>
      </c>
      <c r="H29">
        <v>0</v>
      </c>
      <c r="I29">
        <v>1</v>
      </c>
    </row>
    <row r="30" spans="1:9" x14ac:dyDescent="0.3">
      <c r="A30">
        <v>1</v>
      </c>
      <c r="B30">
        <v>1</v>
      </c>
      <c r="C30">
        <v>5</v>
      </c>
      <c r="D30">
        <v>110</v>
      </c>
      <c r="E30">
        <v>3</v>
      </c>
      <c r="F30">
        <v>2</v>
      </c>
      <c r="G30">
        <v>0</v>
      </c>
      <c r="H30">
        <v>0</v>
      </c>
      <c r="I30">
        <v>1</v>
      </c>
    </row>
    <row r="31" spans="1:9" x14ac:dyDescent="0.3">
      <c r="A31">
        <v>0</v>
      </c>
      <c r="B31">
        <v>1</v>
      </c>
      <c r="C31">
        <v>0</v>
      </c>
      <c r="D31">
        <v>1</v>
      </c>
      <c r="E31">
        <v>55</v>
      </c>
      <c r="F31">
        <v>7</v>
      </c>
      <c r="G31">
        <v>3</v>
      </c>
      <c r="H31">
        <v>1</v>
      </c>
      <c r="I31">
        <v>7</v>
      </c>
    </row>
    <row r="32" spans="1:9" x14ac:dyDescent="0.3">
      <c r="A32">
        <v>0</v>
      </c>
      <c r="B32">
        <v>0</v>
      </c>
      <c r="C32">
        <v>1</v>
      </c>
      <c r="D32">
        <v>0</v>
      </c>
      <c r="E32">
        <v>3</v>
      </c>
      <c r="F32">
        <v>38</v>
      </c>
      <c r="G32">
        <v>5</v>
      </c>
      <c r="H32">
        <v>5</v>
      </c>
      <c r="I32">
        <v>2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29</v>
      </c>
      <c r="H33">
        <v>11</v>
      </c>
      <c r="I33">
        <v>6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40</v>
      </c>
      <c r="I34">
        <v>24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59</v>
      </c>
    </row>
    <row r="37" spans="1:9" x14ac:dyDescent="0.3">
      <c r="A37" s="1">
        <v>42186</v>
      </c>
      <c r="B37" t="s">
        <v>0</v>
      </c>
      <c r="C37" s="1">
        <v>42552</v>
      </c>
    </row>
    <row r="38" spans="1:9" x14ac:dyDescent="0.3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14</v>
      </c>
    </row>
    <row r="39" spans="1:9" x14ac:dyDescent="0.3">
      <c r="A39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>
        <v>2</v>
      </c>
      <c r="B40">
        <v>114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 x14ac:dyDescent="0.3">
      <c r="A41">
        <v>5</v>
      </c>
      <c r="B41">
        <v>1</v>
      </c>
      <c r="C41">
        <v>106</v>
      </c>
      <c r="D41">
        <v>1</v>
      </c>
      <c r="E41">
        <v>0</v>
      </c>
      <c r="F41">
        <v>0</v>
      </c>
      <c r="G41">
        <v>0</v>
      </c>
      <c r="H41">
        <v>0</v>
      </c>
      <c r="I41">
        <v>3</v>
      </c>
    </row>
    <row r="42" spans="1:9" x14ac:dyDescent="0.3">
      <c r="A42">
        <v>0</v>
      </c>
      <c r="B42">
        <v>0</v>
      </c>
      <c r="C42">
        <v>6</v>
      </c>
      <c r="D42">
        <v>103</v>
      </c>
      <c r="E42">
        <v>4</v>
      </c>
      <c r="F42">
        <v>2</v>
      </c>
      <c r="G42">
        <v>0</v>
      </c>
      <c r="H42">
        <v>0</v>
      </c>
      <c r="I42">
        <v>6</v>
      </c>
    </row>
    <row r="43" spans="1:9" x14ac:dyDescent="0.3">
      <c r="A43">
        <v>0</v>
      </c>
      <c r="B43">
        <v>0</v>
      </c>
      <c r="C43">
        <v>1</v>
      </c>
      <c r="D43">
        <v>4</v>
      </c>
      <c r="E43">
        <v>40</v>
      </c>
      <c r="F43">
        <v>2</v>
      </c>
      <c r="G43">
        <v>2</v>
      </c>
      <c r="H43">
        <v>6</v>
      </c>
      <c r="I43">
        <v>5</v>
      </c>
    </row>
    <row r="44" spans="1:9" x14ac:dyDescent="0.3">
      <c r="A44">
        <v>0</v>
      </c>
      <c r="B44">
        <v>0</v>
      </c>
      <c r="C44">
        <v>3</v>
      </c>
      <c r="D44">
        <v>0</v>
      </c>
      <c r="E44">
        <v>2</v>
      </c>
      <c r="F44">
        <v>35</v>
      </c>
      <c r="G44">
        <v>3</v>
      </c>
      <c r="H44">
        <v>4</v>
      </c>
      <c r="I44">
        <v>2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3</v>
      </c>
      <c r="F45">
        <v>1</v>
      </c>
      <c r="G45">
        <v>18</v>
      </c>
      <c r="H45">
        <v>7</v>
      </c>
      <c r="I45">
        <v>7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33</v>
      </c>
      <c r="I46">
        <v>21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102</v>
      </c>
    </row>
    <row r="49" spans="1:9" x14ac:dyDescent="0.3">
      <c r="A49" s="1">
        <v>42552</v>
      </c>
      <c r="B49" t="s">
        <v>0</v>
      </c>
      <c r="C49" s="1">
        <v>42917</v>
      </c>
    </row>
    <row r="50" spans="1:9" x14ac:dyDescent="0.3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14</v>
      </c>
    </row>
    <row r="51" spans="1:9" x14ac:dyDescent="0.3">
      <c r="A51">
        <v>73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 x14ac:dyDescent="0.3">
      <c r="A52">
        <v>2</v>
      </c>
      <c r="B52">
        <v>103</v>
      </c>
      <c r="C52">
        <v>3</v>
      </c>
      <c r="D52">
        <v>3</v>
      </c>
      <c r="E52">
        <v>0</v>
      </c>
      <c r="F52">
        <v>0</v>
      </c>
      <c r="G52">
        <v>0</v>
      </c>
      <c r="H52">
        <v>0</v>
      </c>
      <c r="I52">
        <v>6</v>
      </c>
    </row>
    <row r="53" spans="1:9" x14ac:dyDescent="0.3">
      <c r="A53">
        <v>5</v>
      </c>
      <c r="B53">
        <v>1</v>
      </c>
      <c r="C53">
        <v>110</v>
      </c>
      <c r="D53">
        <v>1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 x14ac:dyDescent="0.3">
      <c r="A54">
        <v>2</v>
      </c>
      <c r="B54">
        <v>2</v>
      </c>
      <c r="C54">
        <v>9</v>
      </c>
      <c r="D54">
        <v>87</v>
      </c>
      <c r="E54">
        <v>3</v>
      </c>
      <c r="F54">
        <v>2</v>
      </c>
      <c r="G54">
        <v>1</v>
      </c>
      <c r="H54">
        <v>3</v>
      </c>
      <c r="I54">
        <v>6</v>
      </c>
    </row>
    <row r="55" spans="1:9" x14ac:dyDescent="0.3">
      <c r="A55">
        <v>0</v>
      </c>
      <c r="B55">
        <v>1</v>
      </c>
      <c r="C55">
        <v>0</v>
      </c>
      <c r="D55">
        <v>0</v>
      </c>
      <c r="E55">
        <v>36</v>
      </c>
      <c r="F55">
        <v>6</v>
      </c>
      <c r="G55">
        <v>0</v>
      </c>
      <c r="H55">
        <v>2</v>
      </c>
      <c r="I55">
        <v>5</v>
      </c>
    </row>
    <row r="56" spans="1:9" x14ac:dyDescent="0.3">
      <c r="A56">
        <v>0</v>
      </c>
      <c r="B56">
        <v>0</v>
      </c>
      <c r="C56">
        <v>2</v>
      </c>
      <c r="D56">
        <v>0</v>
      </c>
      <c r="E56">
        <v>1</v>
      </c>
      <c r="F56">
        <v>28</v>
      </c>
      <c r="G56">
        <v>5</v>
      </c>
      <c r="H56">
        <v>2</v>
      </c>
      <c r="I56">
        <v>6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3</v>
      </c>
      <c r="F57">
        <v>1</v>
      </c>
      <c r="G57">
        <v>12</v>
      </c>
      <c r="H57">
        <v>3</v>
      </c>
      <c r="I57">
        <v>5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24</v>
      </c>
      <c r="I58">
        <v>24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152</v>
      </c>
    </row>
    <row r="61" spans="1:9" x14ac:dyDescent="0.3">
      <c r="A61" s="1">
        <v>41091</v>
      </c>
      <c r="B61" t="s">
        <v>0</v>
      </c>
      <c r="C61" s="1">
        <v>42917</v>
      </c>
    </row>
    <row r="62" spans="1:9" x14ac:dyDescent="0.3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10</v>
      </c>
      <c r="I62" t="s">
        <v>14</v>
      </c>
    </row>
    <row r="63" spans="1:9" x14ac:dyDescent="0.3">
      <c r="A63">
        <v>44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</v>
      </c>
      <c r="B64">
        <v>63</v>
      </c>
      <c r="C64">
        <v>3</v>
      </c>
      <c r="D64">
        <v>4</v>
      </c>
      <c r="E64">
        <v>0</v>
      </c>
      <c r="F64">
        <v>0</v>
      </c>
      <c r="G64">
        <v>0</v>
      </c>
      <c r="H64">
        <v>1</v>
      </c>
      <c r="I64">
        <v>7</v>
      </c>
    </row>
    <row r="65" spans="1:9" x14ac:dyDescent="0.3">
      <c r="A65">
        <v>20</v>
      </c>
      <c r="B65">
        <v>8</v>
      </c>
      <c r="C65">
        <v>53</v>
      </c>
      <c r="D65">
        <v>7</v>
      </c>
      <c r="E65">
        <v>3</v>
      </c>
      <c r="F65">
        <v>5</v>
      </c>
      <c r="G65">
        <v>1</v>
      </c>
      <c r="H65">
        <v>1</v>
      </c>
      <c r="I65">
        <v>9</v>
      </c>
    </row>
    <row r="66" spans="1:9" x14ac:dyDescent="0.3">
      <c r="A66">
        <v>4</v>
      </c>
      <c r="B66">
        <v>13</v>
      </c>
      <c r="C66">
        <v>26</v>
      </c>
      <c r="D66">
        <v>51</v>
      </c>
      <c r="E66">
        <v>7</v>
      </c>
      <c r="F66">
        <v>6</v>
      </c>
      <c r="G66">
        <v>2</v>
      </c>
      <c r="H66">
        <v>6</v>
      </c>
      <c r="I66">
        <v>30</v>
      </c>
    </row>
    <row r="67" spans="1:9" x14ac:dyDescent="0.3">
      <c r="A67">
        <v>0</v>
      </c>
      <c r="B67">
        <v>2</v>
      </c>
      <c r="C67">
        <v>1</v>
      </c>
      <c r="D67">
        <v>7</v>
      </c>
      <c r="E67">
        <v>16</v>
      </c>
      <c r="F67">
        <v>9</v>
      </c>
      <c r="G67">
        <v>2</v>
      </c>
      <c r="H67">
        <v>8</v>
      </c>
      <c r="I67">
        <v>35</v>
      </c>
    </row>
    <row r="68" spans="1:9" x14ac:dyDescent="0.3">
      <c r="A68">
        <v>0</v>
      </c>
      <c r="B68">
        <v>0</v>
      </c>
      <c r="C68">
        <v>4</v>
      </c>
      <c r="D68">
        <v>1</v>
      </c>
      <c r="E68">
        <v>9</v>
      </c>
      <c r="F68">
        <v>9</v>
      </c>
      <c r="G68">
        <v>6</v>
      </c>
      <c r="H68">
        <v>5</v>
      </c>
      <c r="I68">
        <v>34</v>
      </c>
    </row>
    <row r="69" spans="1:9" x14ac:dyDescent="0.3">
      <c r="A69">
        <v>0</v>
      </c>
      <c r="B69">
        <v>0</v>
      </c>
      <c r="C69">
        <v>0</v>
      </c>
      <c r="D69">
        <v>1</v>
      </c>
      <c r="E69">
        <v>5</v>
      </c>
      <c r="F69">
        <v>3</v>
      </c>
      <c r="G69">
        <v>5</v>
      </c>
      <c r="H69">
        <v>7</v>
      </c>
      <c r="I69">
        <v>45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3</v>
      </c>
      <c r="H70">
        <v>5</v>
      </c>
      <c r="I70">
        <v>40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F85" sqref="F85"/>
    </sheetView>
  </sheetViews>
  <sheetFormatPr defaultColWidth="8.77734375" defaultRowHeight="14.4" x14ac:dyDescent="0.3"/>
  <cols>
    <col min="1" max="1" width="11.77734375" customWidth="1"/>
    <col min="2" max="3" width="11.77734375" bestFit="1" customWidth="1"/>
    <col min="4" max="4" width="11.77734375" customWidth="1"/>
    <col min="5" max="9" width="11.77734375" bestFit="1" customWidth="1"/>
  </cols>
  <sheetData>
    <row r="1" spans="1:9" x14ac:dyDescent="0.3">
      <c r="A1" s="1">
        <v>41091</v>
      </c>
      <c r="B1" t="s">
        <v>0</v>
      </c>
      <c r="C1" s="1">
        <v>41456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14</v>
      </c>
    </row>
    <row r="3" spans="1:9" x14ac:dyDescent="0.3">
      <c r="A3">
        <v>60.783561643835618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94.402739726027391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2</v>
      </c>
      <c r="C5">
        <v>127.15890410958905</v>
      </c>
      <c r="D5">
        <v>5</v>
      </c>
      <c r="E5">
        <v>1</v>
      </c>
      <c r="F5">
        <v>4</v>
      </c>
      <c r="G5">
        <v>0</v>
      </c>
      <c r="H5">
        <v>0</v>
      </c>
      <c r="I5">
        <v>2</v>
      </c>
    </row>
    <row r="6" spans="1:9" x14ac:dyDescent="0.3">
      <c r="A6">
        <v>1</v>
      </c>
      <c r="B6">
        <v>7</v>
      </c>
      <c r="C6">
        <v>6</v>
      </c>
      <c r="D6">
        <v>153.41643835616438</v>
      </c>
      <c r="E6">
        <v>8</v>
      </c>
      <c r="F6">
        <v>2</v>
      </c>
      <c r="G6">
        <v>1</v>
      </c>
      <c r="H6">
        <v>1</v>
      </c>
      <c r="I6">
        <v>5</v>
      </c>
    </row>
    <row r="7" spans="1:9" x14ac:dyDescent="0.3">
      <c r="A7">
        <v>0</v>
      </c>
      <c r="B7">
        <v>0</v>
      </c>
      <c r="C7">
        <v>3</v>
      </c>
      <c r="D7">
        <v>3</v>
      </c>
      <c r="E7">
        <v>80.797260273972597</v>
      </c>
      <c r="F7">
        <v>7</v>
      </c>
      <c r="G7">
        <v>4</v>
      </c>
      <c r="H7">
        <v>6</v>
      </c>
      <c r="I7">
        <v>1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5</v>
      </c>
      <c r="F8">
        <v>76.219178082191775</v>
      </c>
      <c r="G8">
        <v>7</v>
      </c>
      <c r="H8">
        <v>6</v>
      </c>
      <c r="I8">
        <v>4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3</v>
      </c>
      <c r="F9">
        <v>3</v>
      </c>
      <c r="G9">
        <v>59.471232876712328</v>
      </c>
      <c r="H9">
        <v>16</v>
      </c>
      <c r="I9">
        <v>7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57.402739726027399</v>
      </c>
      <c r="I10">
        <v>13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17.578082191780823</v>
      </c>
    </row>
    <row r="13" spans="1:9" x14ac:dyDescent="0.3">
      <c r="A13" s="1">
        <v>41456</v>
      </c>
      <c r="B13" t="s">
        <v>0</v>
      </c>
      <c r="C13" s="1">
        <v>41821</v>
      </c>
    </row>
    <row r="14" spans="1:9" x14ac:dyDescent="0.3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14</v>
      </c>
    </row>
    <row r="15" spans="1:9" x14ac:dyDescent="0.3">
      <c r="A15">
        <v>66.663013698630138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2</v>
      </c>
      <c r="B16">
        <v>104.1013698630137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7</v>
      </c>
      <c r="B17">
        <v>1</v>
      </c>
      <c r="C17">
        <v>127.93424657534247</v>
      </c>
      <c r="D17">
        <v>3</v>
      </c>
      <c r="E17">
        <v>5</v>
      </c>
      <c r="F17">
        <v>1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7</v>
      </c>
      <c r="C18">
        <v>12</v>
      </c>
      <c r="D18">
        <v>132.76438356164383</v>
      </c>
      <c r="E18">
        <v>5</v>
      </c>
      <c r="F18">
        <v>5</v>
      </c>
      <c r="G18">
        <v>1</v>
      </c>
      <c r="H18">
        <v>3</v>
      </c>
      <c r="I18">
        <v>2</v>
      </c>
    </row>
    <row r="19" spans="1:9" x14ac:dyDescent="0.3">
      <c r="A19">
        <v>0</v>
      </c>
      <c r="B19">
        <v>0</v>
      </c>
      <c r="C19">
        <v>1</v>
      </c>
      <c r="D19">
        <v>8</v>
      </c>
      <c r="E19">
        <v>74.465753424657535</v>
      </c>
      <c r="F19">
        <v>5</v>
      </c>
      <c r="G19">
        <v>4</v>
      </c>
      <c r="H19">
        <v>4</v>
      </c>
      <c r="I19">
        <v>2</v>
      </c>
    </row>
    <row r="20" spans="1:9" x14ac:dyDescent="0.3">
      <c r="A20">
        <v>0</v>
      </c>
      <c r="B20">
        <v>0</v>
      </c>
      <c r="C20">
        <v>0</v>
      </c>
      <c r="D20">
        <v>2</v>
      </c>
      <c r="E20">
        <v>10</v>
      </c>
      <c r="F20">
        <v>60.4986301369863</v>
      </c>
      <c r="G20">
        <v>10</v>
      </c>
      <c r="H20">
        <v>6</v>
      </c>
      <c r="I20">
        <v>1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2</v>
      </c>
      <c r="G21">
        <v>50.172602739726024</v>
      </c>
      <c r="H21">
        <v>13</v>
      </c>
      <c r="I21">
        <v>5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67.495890410958907</v>
      </c>
      <c r="I22">
        <v>15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46.386301369863013</v>
      </c>
    </row>
    <row r="25" spans="1:9" x14ac:dyDescent="0.3">
      <c r="A25" s="1">
        <v>41821</v>
      </c>
      <c r="B25" t="s">
        <v>0</v>
      </c>
      <c r="C25" s="1">
        <v>42186</v>
      </c>
    </row>
    <row r="26" spans="1:9" x14ac:dyDescent="0.3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14</v>
      </c>
    </row>
    <row r="27" spans="1:9" x14ac:dyDescent="0.3">
      <c r="A27">
        <v>72.942465753424656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113.95068493150686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">
      <c r="A29">
        <v>4</v>
      </c>
      <c r="B29">
        <v>7</v>
      </c>
      <c r="C29">
        <v>121.84383561643835</v>
      </c>
      <c r="D29">
        <v>6</v>
      </c>
      <c r="E29">
        <v>6</v>
      </c>
      <c r="F29">
        <v>2</v>
      </c>
      <c r="G29">
        <v>0</v>
      </c>
      <c r="H29">
        <v>0</v>
      </c>
      <c r="I29">
        <v>1</v>
      </c>
    </row>
    <row r="30" spans="1:9" x14ac:dyDescent="0.3">
      <c r="A30">
        <v>1</v>
      </c>
      <c r="B30">
        <v>2</v>
      </c>
      <c r="C30">
        <v>5</v>
      </c>
      <c r="D30">
        <v>122.74520547945205</v>
      </c>
      <c r="E30">
        <v>4</v>
      </c>
      <c r="F30">
        <v>2</v>
      </c>
      <c r="G30">
        <v>0</v>
      </c>
      <c r="H30">
        <v>0</v>
      </c>
      <c r="I30">
        <v>1</v>
      </c>
    </row>
    <row r="31" spans="1:9" x14ac:dyDescent="0.3">
      <c r="A31">
        <v>0</v>
      </c>
      <c r="B31">
        <v>1</v>
      </c>
      <c r="C31">
        <v>1</v>
      </c>
      <c r="D31">
        <v>2</v>
      </c>
      <c r="E31">
        <v>71.967123287671228</v>
      </c>
      <c r="F31">
        <v>9</v>
      </c>
      <c r="G31">
        <v>4</v>
      </c>
      <c r="H31">
        <v>0</v>
      </c>
      <c r="I31">
        <v>6</v>
      </c>
    </row>
    <row r="32" spans="1:9" x14ac:dyDescent="0.3">
      <c r="A32">
        <v>0</v>
      </c>
      <c r="B32">
        <v>0</v>
      </c>
      <c r="C32">
        <v>1</v>
      </c>
      <c r="D32">
        <v>0</v>
      </c>
      <c r="E32">
        <v>3</v>
      </c>
      <c r="F32">
        <v>57.665753424657531</v>
      </c>
      <c r="G32">
        <v>7</v>
      </c>
      <c r="H32">
        <v>5</v>
      </c>
      <c r="I32">
        <v>2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40.550684931506851</v>
      </c>
      <c r="H33">
        <v>18</v>
      </c>
      <c r="I33">
        <v>3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62.345205479452055</v>
      </c>
      <c r="I34">
        <v>28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78.575342465753423</v>
      </c>
    </row>
    <row r="37" spans="1:9" x14ac:dyDescent="0.3">
      <c r="A37" s="1">
        <v>42186</v>
      </c>
      <c r="B37" t="s">
        <v>0</v>
      </c>
      <c r="C37" s="1">
        <v>42552</v>
      </c>
    </row>
    <row r="38" spans="1:9" x14ac:dyDescent="0.3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14</v>
      </c>
    </row>
    <row r="39" spans="1:9" x14ac:dyDescent="0.3">
      <c r="A39">
        <v>79.273972602739732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>
        <v>2</v>
      </c>
      <c r="B40">
        <v>120.49589041095891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5</v>
      </c>
      <c r="B41">
        <v>1</v>
      </c>
      <c r="C41">
        <v>124.66575342465754</v>
      </c>
      <c r="D41">
        <v>2</v>
      </c>
      <c r="E41">
        <v>0</v>
      </c>
      <c r="F41">
        <v>0</v>
      </c>
      <c r="G41">
        <v>0</v>
      </c>
      <c r="H41">
        <v>0</v>
      </c>
      <c r="I41">
        <v>2</v>
      </c>
    </row>
    <row r="42" spans="1:9" x14ac:dyDescent="0.3">
      <c r="A42">
        <v>0</v>
      </c>
      <c r="B42">
        <v>1</v>
      </c>
      <c r="C42">
        <v>6</v>
      </c>
      <c r="D42">
        <v>121.79452054794521</v>
      </c>
      <c r="E42">
        <v>6</v>
      </c>
      <c r="F42">
        <v>4</v>
      </c>
      <c r="G42">
        <v>0</v>
      </c>
      <c r="H42">
        <v>0</v>
      </c>
      <c r="I42">
        <v>7</v>
      </c>
    </row>
    <row r="43" spans="1:9" x14ac:dyDescent="0.3">
      <c r="A43">
        <v>0</v>
      </c>
      <c r="B43">
        <v>0</v>
      </c>
      <c r="C43">
        <v>1</v>
      </c>
      <c r="D43">
        <v>8</v>
      </c>
      <c r="E43">
        <v>60.583561643835615</v>
      </c>
      <c r="F43">
        <v>3</v>
      </c>
      <c r="G43">
        <v>2</v>
      </c>
      <c r="H43">
        <v>7</v>
      </c>
      <c r="I43">
        <v>5</v>
      </c>
    </row>
    <row r="44" spans="1:9" x14ac:dyDescent="0.3">
      <c r="A44">
        <v>0</v>
      </c>
      <c r="B44">
        <v>0</v>
      </c>
      <c r="C44">
        <v>3</v>
      </c>
      <c r="D44">
        <v>0</v>
      </c>
      <c r="E44">
        <v>5</v>
      </c>
      <c r="F44">
        <v>45.542465753424658</v>
      </c>
      <c r="G44">
        <v>3</v>
      </c>
      <c r="H44">
        <v>6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3</v>
      </c>
      <c r="F45">
        <v>3</v>
      </c>
      <c r="G45">
        <v>29.745205479452054</v>
      </c>
      <c r="H45">
        <v>8</v>
      </c>
      <c r="I45">
        <v>5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55.304109589041097</v>
      </c>
      <c r="I46">
        <v>25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125.73424657534247</v>
      </c>
    </row>
    <row r="49" spans="1:9" x14ac:dyDescent="0.3">
      <c r="A49" s="1">
        <v>42552</v>
      </c>
      <c r="B49" t="s">
        <v>0</v>
      </c>
      <c r="C49" s="1">
        <v>42917</v>
      </c>
    </row>
    <row r="50" spans="1:9" x14ac:dyDescent="0.3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14</v>
      </c>
    </row>
    <row r="51" spans="1:9" x14ac:dyDescent="0.3">
      <c r="A51">
        <v>83.769863013698625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 x14ac:dyDescent="0.3">
      <c r="A52">
        <v>2</v>
      </c>
      <c r="B52">
        <v>115.94520547945206</v>
      </c>
      <c r="C52">
        <v>4</v>
      </c>
      <c r="D52">
        <v>4</v>
      </c>
      <c r="E52">
        <v>0</v>
      </c>
      <c r="F52">
        <v>0</v>
      </c>
      <c r="G52">
        <v>0</v>
      </c>
      <c r="H52">
        <v>0</v>
      </c>
      <c r="I52">
        <v>6</v>
      </c>
    </row>
    <row r="53" spans="1:9" x14ac:dyDescent="0.3">
      <c r="A53">
        <v>5</v>
      </c>
      <c r="B53">
        <v>2</v>
      </c>
      <c r="C53">
        <v>132.50410958904109</v>
      </c>
      <c r="D53">
        <v>1</v>
      </c>
      <c r="E53">
        <v>2</v>
      </c>
      <c r="F53">
        <v>0</v>
      </c>
      <c r="G53">
        <v>0</v>
      </c>
      <c r="H53">
        <v>0</v>
      </c>
      <c r="I53">
        <v>6</v>
      </c>
    </row>
    <row r="54" spans="1:9" x14ac:dyDescent="0.3">
      <c r="A54">
        <v>2</v>
      </c>
      <c r="B54">
        <v>2</v>
      </c>
      <c r="C54">
        <v>9</v>
      </c>
      <c r="D54">
        <v>105.63013698630137</v>
      </c>
      <c r="E54">
        <v>3</v>
      </c>
      <c r="F54">
        <v>3</v>
      </c>
      <c r="G54">
        <v>1</v>
      </c>
      <c r="H54">
        <v>5</v>
      </c>
      <c r="I54">
        <v>3</v>
      </c>
    </row>
    <row r="55" spans="1:9" x14ac:dyDescent="0.3">
      <c r="A55">
        <v>0</v>
      </c>
      <c r="B55">
        <v>1</v>
      </c>
      <c r="C55">
        <v>1</v>
      </c>
      <c r="D55">
        <v>0</v>
      </c>
      <c r="E55">
        <v>49.802739726027397</v>
      </c>
      <c r="F55">
        <v>7</v>
      </c>
      <c r="G55">
        <v>1</v>
      </c>
      <c r="H55">
        <v>2</v>
      </c>
      <c r="I55">
        <v>4</v>
      </c>
    </row>
    <row r="56" spans="1:9" x14ac:dyDescent="0.3">
      <c r="A56">
        <v>0</v>
      </c>
      <c r="B56">
        <v>0</v>
      </c>
      <c r="C56">
        <v>2</v>
      </c>
      <c r="D56">
        <v>0</v>
      </c>
      <c r="E56">
        <v>1</v>
      </c>
      <c r="F56">
        <v>40.68767123287671</v>
      </c>
      <c r="G56">
        <v>6</v>
      </c>
      <c r="H56">
        <v>3</v>
      </c>
      <c r="I56">
        <v>7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4</v>
      </c>
      <c r="F57">
        <v>1</v>
      </c>
      <c r="G57">
        <v>21.63013698630137</v>
      </c>
      <c r="H57">
        <v>5</v>
      </c>
      <c r="I57">
        <v>4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2</v>
      </c>
      <c r="G58">
        <v>1</v>
      </c>
      <c r="H58">
        <v>40.890410958904113</v>
      </c>
      <c r="I58">
        <v>28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180.7972602739726</v>
      </c>
    </row>
    <row r="61" spans="1:9" x14ac:dyDescent="0.3">
      <c r="A61" s="1">
        <v>41091</v>
      </c>
      <c r="B61" t="s">
        <v>0</v>
      </c>
      <c r="C61" s="1">
        <v>42917</v>
      </c>
    </row>
    <row r="62" spans="1:9" x14ac:dyDescent="0.3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10</v>
      </c>
      <c r="I62" t="s">
        <v>14</v>
      </c>
    </row>
    <row r="63" spans="1:9" x14ac:dyDescent="0.3">
      <c r="A63">
        <v>365.99726027397259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</row>
    <row r="64" spans="1:9" x14ac:dyDescent="0.3">
      <c r="A64">
        <v>7</v>
      </c>
      <c r="B64">
        <v>555.97260273972597</v>
      </c>
      <c r="C64">
        <v>10</v>
      </c>
      <c r="D64">
        <v>9</v>
      </c>
      <c r="E64">
        <v>0</v>
      </c>
      <c r="F64">
        <v>0</v>
      </c>
      <c r="G64">
        <v>0</v>
      </c>
      <c r="H64">
        <v>0</v>
      </c>
      <c r="I64">
        <v>8</v>
      </c>
    </row>
    <row r="65" spans="1:9" x14ac:dyDescent="0.3">
      <c r="A65">
        <v>24</v>
      </c>
      <c r="B65">
        <v>13</v>
      </c>
      <c r="C65">
        <v>652.58904109589037</v>
      </c>
      <c r="D65">
        <v>17</v>
      </c>
      <c r="E65">
        <v>14</v>
      </c>
      <c r="F65">
        <v>7</v>
      </c>
      <c r="G65">
        <v>0</v>
      </c>
      <c r="H65">
        <v>0</v>
      </c>
      <c r="I65">
        <v>11</v>
      </c>
    </row>
    <row r="66" spans="1:9" x14ac:dyDescent="0.3">
      <c r="A66">
        <v>4</v>
      </c>
      <c r="B66">
        <v>19</v>
      </c>
      <c r="C66">
        <v>38</v>
      </c>
      <c r="D66">
        <v>645.42739726027401</v>
      </c>
      <c r="E66">
        <v>26</v>
      </c>
      <c r="F66">
        <v>16</v>
      </c>
      <c r="G66">
        <v>3</v>
      </c>
      <c r="H66">
        <v>9</v>
      </c>
      <c r="I66">
        <v>18</v>
      </c>
    </row>
    <row r="67" spans="1:9" x14ac:dyDescent="0.3">
      <c r="A67">
        <v>0</v>
      </c>
      <c r="B67">
        <v>2</v>
      </c>
      <c r="C67">
        <v>7</v>
      </c>
      <c r="D67">
        <v>21</v>
      </c>
      <c r="E67">
        <v>343.1013698630137</v>
      </c>
      <c r="F67">
        <v>31</v>
      </c>
      <c r="G67">
        <v>15</v>
      </c>
      <c r="H67">
        <v>19</v>
      </c>
      <c r="I67">
        <v>18</v>
      </c>
    </row>
    <row r="68" spans="1:9" x14ac:dyDescent="0.3">
      <c r="A68">
        <v>0</v>
      </c>
      <c r="B68">
        <v>0</v>
      </c>
      <c r="C68">
        <v>6</v>
      </c>
      <c r="D68">
        <v>2</v>
      </c>
      <c r="E68">
        <v>24</v>
      </c>
      <c r="F68">
        <v>281.91232876712331</v>
      </c>
      <c r="G68">
        <v>33</v>
      </c>
      <c r="H68">
        <v>26</v>
      </c>
      <c r="I68">
        <v>14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12</v>
      </c>
      <c r="F69">
        <v>9</v>
      </c>
      <c r="G69">
        <v>201.56712328767122</v>
      </c>
      <c r="H69">
        <v>60</v>
      </c>
      <c r="I69">
        <v>24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11</v>
      </c>
      <c r="G70">
        <v>5</v>
      </c>
      <c r="H70">
        <v>283.43561643835619</v>
      </c>
      <c r="I70">
        <v>109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435.56712328767122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F72-D6D3-4008-9045-0193FF276BDA}">
  <dimension ref="A1:B9"/>
  <sheetViews>
    <sheetView workbookViewId="0">
      <selection activeCell="D15" sqref="D15"/>
    </sheetView>
  </sheetViews>
  <sheetFormatPr defaultColWidth="8.77734375" defaultRowHeight="14.4" x14ac:dyDescent="0.3"/>
  <sheetData>
    <row r="1" spans="1:2" x14ac:dyDescent="0.3">
      <c r="A1" s="39" t="s">
        <v>33</v>
      </c>
      <c r="B1" s="39" t="s">
        <v>34</v>
      </c>
    </row>
    <row r="2" spans="1:2" x14ac:dyDescent="0.3">
      <c r="A2" s="39">
        <v>1</v>
      </c>
      <c r="B2" s="39">
        <v>10</v>
      </c>
    </row>
    <row r="3" spans="1:2" x14ac:dyDescent="0.3">
      <c r="A3" s="39">
        <v>2</v>
      </c>
      <c r="B3" s="39">
        <v>30</v>
      </c>
    </row>
    <row r="4" spans="1:2" x14ac:dyDescent="0.3">
      <c r="A4" s="39">
        <v>3</v>
      </c>
      <c r="B4" s="39">
        <v>40</v>
      </c>
    </row>
    <row r="5" spans="1:2" x14ac:dyDescent="0.3">
      <c r="A5" s="39">
        <v>4</v>
      </c>
      <c r="B5" s="39">
        <v>80</v>
      </c>
    </row>
    <row r="6" spans="1:2" x14ac:dyDescent="0.3">
      <c r="A6" s="39">
        <v>5</v>
      </c>
      <c r="B6" s="39">
        <v>60</v>
      </c>
    </row>
    <row r="7" spans="1:2" x14ac:dyDescent="0.3">
      <c r="A7" s="39">
        <v>6</v>
      </c>
      <c r="B7" s="39">
        <v>40</v>
      </c>
    </row>
    <row r="8" spans="1:2" x14ac:dyDescent="0.3">
      <c r="A8" s="39">
        <v>7</v>
      </c>
      <c r="B8" s="39">
        <v>30</v>
      </c>
    </row>
    <row r="9" spans="1:2" x14ac:dyDescent="0.3">
      <c r="A9" s="39">
        <v>8</v>
      </c>
      <c r="B9" s="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defaults</vt:lpstr>
      <vt:lpstr>PD_est</vt:lpstr>
      <vt:lpstr>cohort</vt:lpstr>
      <vt:lpstr>duration</vt:lpstr>
      <vt:lpstr>portfolio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KurbangaleevMZ</dc:creator>
  <cp:lastModifiedBy>Asus</cp:lastModifiedBy>
  <dcterms:created xsi:type="dcterms:W3CDTF">2019-12-20T07:02:33Z</dcterms:created>
  <dcterms:modified xsi:type="dcterms:W3CDTF">2020-03-22T20:09:12Z</dcterms:modified>
</cp:coreProperties>
</file>