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45" windowWidth="15600" windowHeight="768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Feuil1!$A$1:$X$90</definedName>
  </definedNames>
  <calcPr calcId="145621"/>
</workbook>
</file>

<file path=xl/calcChain.xml><?xml version="1.0" encoding="utf-8"?>
<calcChain xmlns="http://schemas.openxmlformats.org/spreadsheetml/2006/main">
  <c r="L29" i="1" l="1"/>
  <c r="L33" i="1"/>
  <c r="E17" i="1"/>
  <c r="L70" i="1" s="1"/>
  <c r="D17" i="1"/>
  <c r="L25" i="1" l="1"/>
  <c r="L48" i="1"/>
  <c r="L44" i="1"/>
  <c r="L40" i="1"/>
  <c r="L36" i="1"/>
  <c r="L68" i="1"/>
  <c r="L64" i="1"/>
  <c r="L60" i="1"/>
  <c r="L56" i="1"/>
  <c r="L52" i="1"/>
  <c r="L76" i="1"/>
  <c r="L32" i="1"/>
  <c r="L28" i="1"/>
  <c r="L24" i="1"/>
  <c r="L47" i="1"/>
  <c r="L43" i="1"/>
  <c r="L39" i="1"/>
  <c r="L35" i="1"/>
  <c r="L67" i="1"/>
  <c r="L63" i="1"/>
  <c r="L59" i="1"/>
  <c r="L55" i="1"/>
  <c r="L51" i="1"/>
  <c r="L74" i="1"/>
  <c r="L31" i="1"/>
  <c r="L27" i="1"/>
  <c r="L50" i="1"/>
  <c r="L46" i="1"/>
  <c r="L42" i="1"/>
  <c r="L38" i="1"/>
  <c r="L34" i="1"/>
  <c r="L66" i="1"/>
  <c r="L62" i="1"/>
  <c r="L58" i="1"/>
  <c r="L54" i="1"/>
  <c r="L79" i="1"/>
  <c r="L72" i="1"/>
  <c r="L30" i="1"/>
  <c r="L26" i="1"/>
  <c r="L49" i="1"/>
  <c r="L45" i="1"/>
  <c r="L41" i="1"/>
  <c r="L37" i="1"/>
  <c r="L69" i="1"/>
  <c r="L65" i="1"/>
  <c r="L61" i="1"/>
  <c r="L57" i="1"/>
  <c r="L53" i="1"/>
  <c r="L78" i="1"/>
  <c r="K83" i="1"/>
  <c r="K88" i="1"/>
  <c r="K84" i="1"/>
  <c r="K85" i="1"/>
  <c r="K82" i="1"/>
  <c r="K86" i="1"/>
  <c r="K89" i="1"/>
  <c r="K90" i="1"/>
  <c r="K80" i="1"/>
  <c r="K81" i="1"/>
  <c r="K87" i="1"/>
  <c r="L86" i="1"/>
  <c r="L87" i="1"/>
  <c r="L88" i="1"/>
  <c r="L89" i="1"/>
  <c r="L84" i="1"/>
  <c r="L83" i="1"/>
  <c r="L80" i="1"/>
  <c r="L85" i="1"/>
  <c r="L82" i="1"/>
  <c r="L90" i="1"/>
  <c r="L81" i="1"/>
  <c r="K32" i="1"/>
  <c r="K30" i="1"/>
  <c r="K28" i="1"/>
  <c r="K26" i="1"/>
  <c r="K24" i="1"/>
  <c r="K50" i="1"/>
  <c r="K48" i="1"/>
  <c r="K46" i="1"/>
  <c r="K44" i="1"/>
  <c r="K42" i="1"/>
  <c r="K40" i="1"/>
  <c r="K38" i="1"/>
  <c r="K36" i="1"/>
  <c r="K34" i="1"/>
  <c r="K68" i="1"/>
  <c r="K66" i="1"/>
  <c r="K64" i="1"/>
  <c r="K62" i="1"/>
  <c r="K60" i="1"/>
  <c r="K58" i="1"/>
  <c r="K56" i="1"/>
  <c r="K54" i="1"/>
  <c r="K52" i="1"/>
  <c r="K79" i="1"/>
  <c r="K77" i="1"/>
  <c r="K75" i="1"/>
  <c r="K73" i="1"/>
  <c r="K71" i="1"/>
  <c r="K33" i="1"/>
  <c r="K31" i="1"/>
  <c r="K29" i="1"/>
  <c r="K27" i="1"/>
  <c r="K25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K49" i="1"/>
  <c r="K47" i="1"/>
  <c r="K45" i="1"/>
  <c r="K43" i="1"/>
  <c r="K41" i="1"/>
  <c r="K39" i="1"/>
  <c r="K37" i="1"/>
  <c r="K35" i="1"/>
  <c r="K69" i="1"/>
  <c r="K67" i="1"/>
  <c r="K65" i="1"/>
  <c r="K63" i="1"/>
  <c r="K61" i="1"/>
  <c r="K59" i="1"/>
  <c r="K57" i="1"/>
  <c r="K55" i="1"/>
  <c r="K53" i="1"/>
  <c r="K51" i="1"/>
  <c r="K78" i="1"/>
  <c r="K76" i="1"/>
  <c r="K74" i="1"/>
  <c r="K72" i="1"/>
  <c r="K70" i="1"/>
  <c r="L77" i="1"/>
  <c r="L75" i="1"/>
  <c r="L73" i="1"/>
  <c r="L71" i="1"/>
  <c r="I23" i="1" l="1"/>
  <c r="J23" i="1" s="1"/>
  <c r="I22" i="1"/>
  <c r="J75" i="1"/>
  <c r="J79" i="1"/>
  <c r="J53" i="1"/>
  <c r="J56" i="1"/>
  <c r="J57" i="1"/>
  <c r="J61" i="1"/>
  <c r="J64" i="1"/>
  <c r="J65" i="1"/>
  <c r="J69" i="1"/>
  <c r="J32" i="1"/>
  <c r="J33" i="1"/>
  <c r="J37" i="1"/>
  <c r="J40" i="1"/>
  <c r="J41" i="1"/>
  <c r="J45" i="1"/>
  <c r="J48" i="1"/>
  <c r="J49" i="1"/>
  <c r="J26" i="1"/>
  <c r="J29" i="1"/>
  <c r="J30" i="1"/>
  <c r="C17" i="1"/>
  <c r="J52" i="1" s="1"/>
  <c r="J25" i="1" l="1"/>
  <c r="J44" i="1"/>
  <c r="J36" i="1"/>
  <c r="J68" i="1"/>
  <c r="J60" i="1"/>
  <c r="J22" i="1"/>
  <c r="P22" i="1"/>
  <c r="K22" i="1"/>
  <c r="L22" i="1"/>
  <c r="J85" i="1"/>
  <c r="J82" i="1"/>
  <c r="J83" i="1"/>
  <c r="J90" i="1"/>
  <c r="J80" i="1"/>
  <c r="J81" i="1"/>
  <c r="J86" i="1"/>
  <c r="J87" i="1"/>
  <c r="J88" i="1"/>
  <c r="J89" i="1"/>
  <c r="J84" i="1"/>
  <c r="J28" i="1"/>
  <c r="J24" i="1"/>
  <c r="J47" i="1"/>
  <c r="J43" i="1"/>
  <c r="J39" i="1"/>
  <c r="J71" i="1"/>
  <c r="J67" i="1"/>
  <c r="J63" i="1"/>
  <c r="J59" i="1"/>
  <c r="J55" i="1"/>
  <c r="J51" i="1"/>
  <c r="J77" i="1"/>
  <c r="J73" i="1"/>
  <c r="J31" i="1"/>
  <c r="J27" i="1"/>
  <c r="J46" i="1"/>
  <c r="J42" i="1"/>
  <c r="J38" i="1"/>
  <c r="J34" i="1"/>
  <c r="J70" i="1"/>
  <c r="J66" i="1"/>
  <c r="J62" i="1"/>
  <c r="J58" i="1"/>
  <c r="J54" i="1"/>
  <c r="J50" i="1"/>
  <c r="J76" i="1"/>
  <c r="J72" i="1"/>
  <c r="J78" i="1"/>
  <c r="J74" i="1"/>
  <c r="P23" i="1"/>
  <c r="M23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K23" i="1"/>
  <c r="L23" i="1"/>
  <c r="J35" i="1"/>
  <c r="B3" i="1"/>
  <c r="R22" i="1" l="1"/>
  <c r="Q22" i="1" s="1"/>
  <c r="S22" i="1" s="1"/>
  <c r="R23" i="1"/>
  <c r="Q23" i="1" s="1"/>
  <c r="S23" i="1" s="1"/>
  <c r="H23" i="1"/>
  <c r="N24" i="1" s="1"/>
  <c r="H22" i="1"/>
  <c r="N25" i="1" l="1"/>
  <c r="P25" i="1" s="1"/>
  <c r="V22" i="1"/>
  <c r="W22" i="1"/>
  <c r="U22" i="1"/>
  <c r="T22" i="1"/>
  <c r="R24" i="1"/>
  <c r="Q24" i="1" s="1"/>
  <c r="P24" i="1"/>
  <c r="U23" i="1"/>
  <c r="V23" i="1"/>
  <c r="T23" i="1"/>
  <c r="W23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24" i="1"/>
  <c r="H24" i="1"/>
  <c r="S24" i="1" l="1"/>
  <c r="H25" i="1"/>
  <c r="N26" i="1" s="1"/>
  <c r="P26" i="1" s="1"/>
  <c r="T24" i="1" l="1"/>
  <c r="W24" i="1"/>
  <c r="U24" i="1"/>
  <c r="V24" i="1"/>
  <c r="R25" i="1"/>
  <c r="Q25" i="1" s="1"/>
  <c r="S25" i="1" s="1"/>
  <c r="H26" i="1"/>
  <c r="N27" i="1" s="1"/>
  <c r="P27" i="1" s="1"/>
  <c r="W25" i="1" l="1"/>
  <c r="V25" i="1"/>
  <c r="T25" i="1"/>
  <c r="U25" i="1"/>
  <c r="R26" i="1"/>
  <c r="Q26" i="1" s="1"/>
  <c r="S26" i="1" s="1"/>
  <c r="H27" i="1"/>
  <c r="N28" i="1" s="1"/>
  <c r="P28" i="1" s="1"/>
  <c r="U26" i="1" l="1"/>
  <c r="V26" i="1"/>
  <c r="W26" i="1"/>
  <c r="T26" i="1"/>
  <c r="R27" i="1"/>
  <c r="Q27" i="1" s="1"/>
  <c r="S27" i="1" s="1"/>
  <c r="U27" i="1" l="1"/>
  <c r="V27" i="1"/>
  <c r="W27" i="1"/>
  <c r="T27" i="1"/>
  <c r="H28" i="1"/>
  <c r="R28" i="1"/>
  <c r="Q28" i="1" s="1"/>
  <c r="S28" i="1" s="1"/>
  <c r="N29" i="1" l="1"/>
  <c r="P29" i="1" s="1"/>
  <c r="U28" i="1"/>
  <c r="V28" i="1"/>
  <c r="W28" i="1"/>
  <c r="T28" i="1"/>
  <c r="H29" i="1" l="1"/>
  <c r="N30" i="1" s="1"/>
  <c r="R29" i="1"/>
  <c r="Q29" i="1" s="1"/>
  <c r="S29" i="1" s="1"/>
  <c r="W29" i="1" s="1"/>
  <c r="P30" i="1" l="1"/>
  <c r="R30" i="1"/>
  <c r="Q30" i="1" s="1"/>
  <c r="S30" i="1" s="1"/>
  <c r="H30" i="1"/>
  <c r="V29" i="1"/>
  <c r="U29" i="1"/>
  <c r="T29" i="1"/>
  <c r="N31" i="1"/>
  <c r="P31" i="1" s="1"/>
  <c r="U30" i="1"/>
  <c r="V30" i="1"/>
  <c r="W30" i="1"/>
  <c r="T30" i="1"/>
  <c r="H31" i="1" l="1"/>
  <c r="N32" i="1" s="1"/>
  <c r="P32" i="1" s="1"/>
  <c r="R31" i="1"/>
  <c r="Q31" i="1" s="1"/>
  <c r="S31" i="1" s="1"/>
  <c r="T31" i="1" s="1"/>
  <c r="V31" i="1"/>
  <c r="W31" i="1"/>
  <c r="U31" i="1" l="1"/>
  <c r="R32" i="1"/>
  <c r="Q32" i="1" s="1"/>
  <c r="S32" i="1" s="1"/>
  <c r="T32" i="1" s="1"/>
  <c r="H32" i="1"/>
  <c r="N33" i="1" s="1"/>
  <c r="V32" i="1"/>
  <c r="N34" i="1" l="1"/>
  <c r="P34" i="1" s="1"/>
  <c r="P33" i="1"/>
  <c r="R33" i="1"/>
  <c r="Q33" i="1" s="1"/>
  <c r="S33" i="1" s="1"/>
  <c r="W33" i="1" s="1"/>
  <c r="H33" i="1"/>
  <c r="W32" i="1"/>
  <c r="U32" i="1"/>
  <c r="U33" i="1"/>
  <c r="T33" i="1" l="1"/>
  <c r="V33" i="1"/>
  <c r="R34" i="1"/>
  <c r="Q34" i="1" s="1"/>
  <c r="S34" i="1" s="1"/>
  <c r="W34" i="1" s="1"/>
  <c r="H34" i="1"/>
  <c r="N35" i="1" s="1"/>
  <c r="H35" i="1" l="1"/>
  <c r="N36" i="1" s="1"/>
  <c r="P35" i="1"/>
  <c r="R35" i="1"/>
  <c r="Q35" i="1" s="1"/>
  <c r="S35" i="1" s="1"/>
  <c r="T35" i="1" s="1"/>
  <c r="U34" i="1"/>
  <c r="T34" i="1"/>
  <c r="V34" i="1"/>
  <c r="U35" i="1"/>
  <c r="V35" i="1"/>
  <c r="W35" i="1"/>
  <c r="P36" i="1" l="1"/>
  <c r="R36" i="1"/>
  <c r="Q36" i="1" s="1"/>
  <c r="S36" i="1" s="1"/>
  <c r="W36" i="1" s="1"/>
  <c r="H36" i="1"/>
  <c r="V36" i="1"/>
  <c r="T36" i="1"/>
  <c r="U36" i="1" l="1"/>
  <c r="N37" i="1"/>
  <c r="P37" i="1" s="1"/>
  <c r="R37" i="1" l="1"/>
  <c r="Q37" i="1" s="1"/>
  <c r="S37" i="1" s="1"/>
  <c r="H37" i="1"/>
  <c r="T37" i="1" l="1"/>
  <c r="W37" i="1"/>
  <c r="U37" i="1"/>
  <c r="V37" i="1"/>
  <c r="N38" i="1"/>
  <c r="P38" i="1" s="1"/>
  <c r="H38" i="1" l="1"/>
  <c r="N39" i="1" s="1"/>
  <c r="P39" i="1" s="1"/>
  <c r="R38" i="1"/>
  <c r="Q38" i="1" s="1"/>
  <c r="S38" i="1" s="1"/>
  <c r="R39" i="1" l="1"/>
  <c r="Q39" i="1" s="1"/>
  <c r="S39" i="1" s="1"/>
  <c r="H39" i="1"/>
  <c r="N40" i="1" s="1"/>
  <c r="P40" i="1" s="1"/>
  <c r="T38" i="1"/>
  <c r="W38" i="1"/>
  <c r="U38" i="1"/>
  <c r="V38" i="1"/>
  <c r="R40" i="1" l="1"/>
  <c r="Q40" i="1" s="1"/>
  <c r="S40" i="1" s="1"/>
  <c r="H40" i="1"/>
  <c r="N41" i="1" s="1"/>
  <c r="U39" i="1"/>
  <c r="T39" i="1"/>
  <c r="W39" i="1"/>
  <c r="V39" i="1"/>
  <c r="P41" i="1" l="1"/>
  <c r="U40" i="1"/>
  <c r="V40" i="1"/>
  <c r="W40" i="1"/>
  <c r="T40" i="1"/>
  <c r="H41" i="1"/>
  <c r="N42" i="1" s="1"/>
  <c r="P42" i="1" s="1"/>
  <c r="R41" i="1"/>
  <c r="Q41" i="1" s="1"/>
  <c r="S41" i="1" s="1"/>
  <c r="U41" i="1" l="1"/>
  <c r="V41" i="1"/>
  <c r="W41" i="1"/>
  <c r="T41" i="1"/>
  <c r="H42" i="1"/>
  <c r="N43" i="1" s="1"/>
  <c r="P43" i="1" s="1"/>
  <c r="R42" i="1"/>
  <c r="Q42" i="1" s="1"/>
  <c r="S42" i="1" s="1"/>
  <c r="U42" i="1" l="1"/>
  <c r="T42" i="1"/>
  <c r="W42" i="1"/>
  <c r="V42" i="1"/>
  <c r="H43" i="1"/>
  <c r="N44" i="1" s="1"/>
  <c r="P44" i="1" s="1"/>
  <c r="R43" i="1"/>
  <c r="Q43" i="1" s="1"/>
  <c r="S43" i="1" s="1"/>
  <c r="V43" i="1" l="1"/>
  <c r="T43" i="1"/>
  <c r="W43" i="1"/>
  <c r="U43" i="1"/>
  <c r="H44" i="1"/>
  <c r="N45" i="1" s="1"/>
  <c r="P45" i="1" s="1"/>
  <c r="R44" i="1"/>
  <c r="Q44" i="1" s="1"/>
  <c r="S44" i="1" s="1"/>
  <c r="U44" i="1" l="1"/>
  <c r="V44" i="1"/>
  <c r="W44" i="1"/>
  <c r="T44" i="1"/>
  <c r="R45" i="1"/>
  <c r="Q45" i="1" s="1"/>
  <c r="S45" i="1" s="1"/>
  <c r="H45" i="1"/>
  <c r="N46" i="1" s="1"/>
  <c r="P46" i="1" s="1"/>
  <c r="H46" i="1" l="1"/>
  <c r="N47" i="1" s="1"/>
  <c r="P47" i="1" s="1"/>
  <c r="R46" i="1"/>
  <c r="Q46" i="1" s="1"/>
  <c r="S46" i="1" s="1"/>
  <c r="W45" i="1"/>
  <c r="T45" i="1"/>
  <c r="U45" i="1"/>
  <c r="V45" i="1"/>
  <c r="U46" i="1" l="1"/>
  <c r="W46" i="1"/>
  <c r="V46" i="1"/>
  <c r="T46" i="1"/>
  <c r="R47" i="1"/>
  <c r="Q47" i="1" s="1"/>
  <c r="S47" i="1" s="1"/>
  <c r="H47" i="1"/>
  <c r="N48" i="1" s="1"/>
  <c r="P48" i="1" s="1"/>
  <c r="R48" i="1" l="1"/>
  <c r="Q48" i="1" s="1"/>
  <c r="S48" i="1" s="1"/>
  <c r="H48" i="1"/>
  <c r="N49" i="1" s="1"/>
  <c r="P49" i="1" s="1"/>
  <c r="W47" i="1"/>
  <c r="T47" i="1"/>
  <c r="U47" i="1"/>
  <c r="V47" i="1"/>
  <c r="H49" i="1" l="1"/>
  <c r="N50" i="1" s="1"/>
  <c r="P50" i="1" s="1"/>
  <c r="R49" i="1"/>
  <c r="Q49" i="1" s="1"/>
  <c r="S49" i="1" s="1"/>
  <c r="T48" i="1"/>
  <c r="W48" i="1"/>
  <c r="V48" i="1"/>
  <c r="U48" i="1"/>
  <c r="R50" i="1" l="1"/>
  <c r="Q50" i="1" s="1"/>
  <c r="S50" i="1" s="1"/>
  <c r="H50" i="1"/>
  <c r="N51" i="1" s="1"/>
  <c r="P51" i="1" s="1"/>
  <c r="W49" i="1"/>
  <c r="T49" i="1"/>
  <c r="U49" i="1"/>
  <c r="V49" i="1"/>
  <c r="R51" i="1" l="1"/>
  <c r="Q51" i="1" s="1"/>
  <c r="S51" i="1" s="1"/>
  <c r="H51" i="1"/>
  <c r="N52" i="1" s="1"/>
  <c r="P52" i="1" s="1"/>
  <c r="T50" i="1"/>
  <c r="U50" i="1"/>
  <c r="V50" i="1"/>
  <c r="W50" i="1"/>
  <c r="R52" i="1" l="1"/>
  <c r="Q52" i="1" s="1"/>
  <c r="S52" i="1" s="1"/>
  <c r="H52" i="1"/>
  <c r="N53" i="1" s="1"/>
  <c r="U51" i="1"/>
  <c r="V51" i="1"/>
  <c r="W51" i="1"/>
  <c r="T51" i="1"/>
  <c r="P53" i="1" l="1"/>
  <c r="H53" i="1"/>
  <c r="N54" i="1" s="1"/>
  <c r="P54" i="1" s="1"/>
  <c r="R53" i="1"/>
  <c r="Q53" i="1" s="1"/>
  <c r="S53" i="1" s="1"/>
  <c r="U52" i="1"/>
  <c r="V52" i="1"/>
  <c r="W52" i="1"/>
  <c r="T52" i="1"/>
  <c r="U53" i="1" l="1"/>
  <c r="W53" i="1"/>
  <c r="T53" i="1"/>
  <c r="V53" i="1"/>
  <c r="R54" i="1"/>
  <c r="Q54" i="1" s="1"/>
  <c r="S54" i="1" s="1"/>
  <c r="H54" i="1"/>
  <c r="N55" i="1" s="1"/>
  <c r="P55" i="1" s="1"/>
  <c r="R55" i="1" l="1"/>
  <c r="Q55" i="1" s="1"/>
  <c r="S55" i="1" s="1"/>
  <c r="H55" i="1"/>
  <c r="N56" i="1" s="1"/>
  <c r="P56" i="1" s="1"/>
  <c r="U54" i="1"/>
  <c r="V54" i="1"/>
  <c r="T54" i="1"/>
  <c r="W54" i="1"/>
  <c r="H56" i="1" l="1"/>
  <c r="N57" i="1" s="1"/>
  <c r="P57" i="1" s="1"/>
  <c r="R56" i="1"/>
  <c r="Q56" i="1" s="1"/>
  <c r="S56" i="1" s="1"/>
  <c r="U55" i="1"/>
  <c r="W55" i="1"/>
  <c r="T55" i="1"/>
  <c r="V55" i="1"/>
  <c r="W56" i="1" l="1"/>
  <c r="T56" i="1"/>
  <c r="U56" i="1"/>
  <c r="V56" i="1"/>
  <c r="H57" i="1"/>
  <c r="N58" i="1" s="1"/>
  <c r="P58" i="1" s="1"/>
  <c r="R57" i="1"/>
  <c r="Q57" i="1" s="1"/>
  <c r="S57" i="1" s="1"/>
  <c r="V57" i="1" l="1"/>
  <c r="W57" i="1"/>
  <c r="T57" i="1"/>
  <c r="U57" i="1"/>
  <c r="R58" i="1"/>
  <c r="Q58" i="1" s="1"/>
  <c r="S58" i="1" s="1"/>
  <c r="H58" i="1"/>
  <c r="N59" i="1" s="1"/>
  <c r="P59" i="1" s="1"/>
  <c r="R59" i="1" l="1"/>
  <c r="Q59" i="1" s="1"/>
  <c r="S59" i="1" s="1"/>
  <c r="H59" i="1"/>
  <c r="N60" i="1" s="1"/>
  <c r="P60" i="1" s="1"/>
  <c r="T58" i="1"/>
  <c r="W58" i="1"/>
  <c r="U58" i="1"/>
  <c r="V58" i="1"/>
  <c r="H60" i="1" l="1"/>
  <c r="N61" i="1" s="1"/>
  <c r="P61" i="1" s="1"/>
  <c r="R60" i="1"/>
  <c r="Q60" i="1" s="1"/>
  <c r="S60" i="1" s="1"/>
  <c r="T59" i="1"/>
  <c r="W59" i="1"/>
  <c r="V59" i="1"/>
  <c r="U59" i="1"/>
  <c r="U60" i="1" l="1"/>
  <c r="T60" i="1"/>
  <c r="W60" i="1"/>
  <c r="V60" i="1"/>
  <c r="R61" i="1"/>
  <c r="Q61" i="1" s="1"/>
  <c r="S61" i="1" s="1"/>
  <c r="H61" i="1"/>
  <c r="N62" i="1" s="1"/>
  <c r="P62" i="1" s="1"/>
  <c r="R62" i="1" l="1"/>
  <c r="Q62" i="1" s="1"/>
  <c r="S62" i="1" s="1"/>
  <c r="H62" i="1"/>
  <c r="N63" i="1" s="1"/>
  <c r="P63" i="1" s="1"/>
  <c r="V61" i="1"/>
  <c r="W61" i="1"/>
  <c r="T61" i="1"/>
  <c r="U61" i="1"/>
  <c r="H63" i="1" l="1"/>
  <c r="N64" i="1" s="1"/>
  <c r="P64" i="1" s="1"/>
  <c r="R63" i="1"/>
  <c r="Q63" i="1" s="1"/>
  <c r="S63" i="1" s="1"/>
  <c r="W62" i="1"/>
  <c r="U62" i="1"/>
  <c r="T62" i="1"/>
  <c r="V62" i="1"/>
  <c r="U63" i="1" l="1"/>
  <c r="V63" i="1"/>
  <c r="W63" i="1"/>
  <c r="T63" i="1"/>
  <c r="H64" i="1"/>
  <c r="N65" i="1" s="1"/>
  <c r="R64" i="1"/>
  <c r="Q64" i="1" s="1"/>
  <c r="S64" i="1" s="1"/>
  <c r="P65" i="1" l="1"/>
  <c r="V64" i="1"/>
  <c r="W64" i="1"/>
  <c r="T64" i="1"/>
  <c r="U64" i="1"/>
  <c r="H65" i="1"/>
  <c r="N66" i="1" s="1"/>
  <c r="P66" i="1" s="1"/>
  <c r="R65" i="1"/>
  <c r="Q65" i="1" s="1"/>
  <c r="S65" i="1" s="1"/>
  <c r="V65" i="1" l="1"/>
  <c r="W65" i="1"/>
  <c r="T65" i="1"/>
  <c r="U65" i="1"/>
  <c r="H66" i="1"/>
  <c r="N67" i="1" s="1"/>
  <c r="P67" i="1" s="1"/>
  <c r="R66" i="1"/>
  <c r="Q66" i="1" s="1"/>
  <c r="S66" i="1" s="1"/>
  <c r="U66" i="1" l="1"/>
  <c r="T66" i="1"/>
  <c r="V66" i="1"/>
  <c r="W66" i="1"/>
  <c r="R67" i="1"/>
  <c r="Q67" i="1" s="1"/>
  <c r="S67" i="1" s="1"/>
  <c r="H67" i="1"/>
  <c r="N68" i="1" s="1"/>
  <c r="P68" i="1" s="1"/>
  <c r="R68" i="1" l="1"/>
  <c r="Q68" i="1" s="1"/>
  <c r="S68" i="1" s="1"/>
  <c r="H68" i="1"/>
  <c r="N69" i="1" s="1"/>
  <c r="P69" i="1" s="1"/>
  <c r="T67" i="1"/>
  <c r="U67" i="1"/>
  <c r="V67" i="1"/>
  <c r="W67" i="1"/>
  <c r="R69" i="1" l="1"/>
  <c r="Q69" i="1" s="1"/>
  <c r="S69" i="1" s="1"/>
  <c r="H69" i="1"/>
  <c r="N70" i="1" s="1"/>
  <c r="P70" i="1" s="1"/>
  <c r="T68" i="1"/>
  <c r="V68" i="1"/>
  <c r="W68" i="1"/>
  <c r="U68" i="1"/>
  <c r="H70" i="1" l="1"/>
  <c r="N71" i="1" s="1"/>
  <c r="P71" i="1" s="1"/>
  <c r="R70" i="1"/>
  <c r="Q70" i="1" s="1"/>
  <c r="S70" i="1" s="1"/>
  <c r="U69" i="1"/>
  <c r="V69" i="1"/>
  <c r="W69" i="1"/>
  <c r="T69" i="1"/>
  <c r="U70" i="1" l="1"/>
  <c r="T70" i="1"/>
  <c r="V70" i="1"/>
  <c r="W70" i="1"/>
  <c r="R71" i="1"/>
  <c r="Q71" i="1" s="1"/>
  <c r="S71" i="1" s="1"/>
  <c r="H71" i="1"/>
  <c r="N72" i="1" s="1"/>
  <c r="P72" i="1" s="1"/>
  <c r="R72" i="1" l="1"/>
  <c r="Q72" i="1" s="1"/>
  <c r="S72" i="1" s="1"/>
  <c r="H72" i="1"/>
  <c r="N73" i="1" s="1"/>
  <c r="P73" i="1" s="1"/>
  <c r="V71" i="1"/>
  <c r="W71" i="1"/>
  <c r="T71" i="1"/>
  <c r="U71" i="1"/>
  <c r="H73" i="1" l="1"/>
  <c r="N74" i="1" s="1"/>
  <c r="P74" i="1" s="1"/>
  <c r="R73" i="1"/>
  <c r="Q73" i="1" s="1"/>
  <c r="S73" i="1" s="1"/>
  <c r="U72" i="1"/>
  <c r="T72" i="1"/>
  <c r="V72" i="1"/>
  <c r="W72" i="1"/>
  <c r="W73" i="1" l="1"/>
  <c r="T73" i="1"/>
  <c r="U73" i="1"/>
  <c r="V73" i="1"/>
  <c r="H74" i="1"/>
  <c r="N75" i="1" s="1"/>
  <c r="P75" i="1" s="1"/>
  <c r="R74" i="1"/>
  <c r="Q74" i="1" s="1"/>
  <c r="S74" i="1" s="1"/>
  <c r="W74" i="1" l="1"/>
  <c r="U74" i="1"/>
  <c r="T74" i="1"/>
  <c r="V74" i="1"/>
  <c r="R75" i="1"/>
  <c r="Q75" i="1" s="1"/>
  <c r="S75" i="1" s="1"/>
  <c r="H75" i="1"/>
  <c r="N76" i="1" s="1"/>
  <c r="P76" i="1" s="1"/>
  <c r="R76" i="1" l="1"/>
  <c r="Q76" i="1" s="1"/>
  <c r="S76" i="1" s="1"/>
  <c r="H76" i="1"/>
  <c r="N77" i="1" s="1"/>
  <c r="P77" i="1" s="1"/>
  <c r="T75" i="1"/>
  <c r="V75" i="1"/>
  <c r="W75" i="1"/>
  <c r="U75" i="1"/>
  <c r="H77" i="1" l="1"/>
  <c r="N78" i="1" s="1"/>
  <c r="P78" i="1" s="1"/>
  <c r="R77" i="1"/>
  <c r="Q77" i="1" s="1"/>
  <c r="S77" i="1" s="1"/>
  <c r="U76" i="1"/>
  <c r="T76" i="1"/>
  <c r="V76" i="1"/>
  <c r="W76" i="1"/>
  <c r="T77" i="1" l="1"/>
  <c r="W77" i="1"/>
  <c r="U77" i="1"/>
  <c r="V77" i="1"/>
  <c r="R78" i="1"/>
  <c r="Q78" i="1" s="1"/>
  <c r="S78" i="1" s="1"/>
  <c r="H78" i="1"/>
  <c r="N79" i="1" s="1"/>
  <c r="P79" i="1" l="1"/>
  <c r="R79" i="1"/>
  <c r="Q79" i="1" s="1"/>
  <c r="S79" i="1" s="1"/>
  <c r="H79" i="1"/>
  <c r="N80" i="1" s="1"/>
  <c r="W78" i="1"/>
  <c r="U78" i="1"/>
  <c r="V78" i="1"/>
  <c r="T78" i="1"/>
  <c r="H80" i="1" l="1"/>
  <c r="N81" i="1" s="1"/>
  <c r="R80" i="1"/>
  <c r="Q80" i="1" s="1"/>
  <c r="S80" i="1" s="1"/>
  <c r="P80" i="1"/>
  <c r="U79" i="1"/>
  <c r="T79" i="1"/>
  <c r="V79" i="1"/>
  <c r="W79" i="1"/>
  <c r="W80" i="1" l="1"/>
  <c r="V80" i="1"/>
  <c r="U80" i="1"/>
  <c r="T80" i="1"/>
  <c r="H81" i="1"/>
  <c r="N82" i="1" s="1"/>
  <c r="R81" i="1"/>
  <c r="Q81" i="1" s="1"/>
  <c r="S81" i="1" s="1"/>
  <c r="P81" i="1"/>
  <c r="T81" i="1" l="1"/>
  <c r="V81" i="1"/>
  <c r="U81" i="1"/>
  <c r="W81" i="1"/>
  <c r="R82" i="1"/>
  <c r="Q82" i="1" s="1"/>
  <c r="S82" i="1" s="1"/>
  <c r="H82" i="1"/>
  <c r="N83" i="1" s="1"/>
  <c r="P82" i="1"/>
  <c r="P83" i="1" l="1"/>
  <c r="H83" i="1"/>
  <c r="N84" i="1" s="1"/>
  <c r="R83" i="1"/>
  <c r="Q83" i="1" s="1"/>
  <c r="S83" i="1" s="1"/>
  <c r="T82" i="1"/>
  <c r="V82" i="1"/>
  <c r="W82" i="1"/>
  <c r="U82" i="1"/>
  <c r="H84" i="1" l="1"/>
  <c r="N85" i="1" s="1"/>
  <c r="R84" i="1"/>
  <c r="Q84" i="1" s="1"/>
  <c r="S84" i="1" s="1"/>
  <c r="P84" i="1"/>
  <c r="W83" i="1"/>
  <c r="T83" i="1"/>
  <c r="U83" i="1"/>
  <c r="V83" i="1"/>
  <c r="R85" i="1" l="1"/>
  <c r="Q85" i="1" s="1"/>
  <c r="S85" i="1" s="1"/>
  <c r="H85" i="1"/>
  <c r="N86" i="1" s="1"/>
  <c r="P85" i="1"/>
  <c r="W84" i="1"/>
  <c r="V84" i="1"/>
  <c r="T84" i="1"/>
  <c r="U84" i="1"/>
  <c r="H86" i="1" l="1"/>
  <c r="N87" i="1" s="1"/>
  <c r="R86" i="1"/>
  <c r="Q86" i="1" s="1"/>
  <c r="S86" i="1" s="1"/>
  <c r="P86" i="1"/>
  <c r="U85" i="1"/>
  <c r="V85" i="1"/>
  <c r="W85" i="1"/>
  <c r="T85" i="1"/>
  <c r="H87" i="1" l="1"/>
  <c r="N88" i="1" s="1"/>
  <c r="R87" i="1"/>
  <c r="Q87" i="1" s="1"/>
  <c r="S87" i="1" s="1"/>
  <c r="P87" i="1"/>
  <c r="U86" i="1"/>
  <c r="V86" i="1"/>
  <c r="T86" i="1"/>
  <c r="W86" i="1"/>
  <c r="H88" i="1" l="1"/>
  <c r="N89" i="1" s="1"/>
  <c r="P88" i="1"/>
  <c r="R88" i="1"/>
  <c r="Q88" i="1" s="1"/>
  <c r="S88" i="1" s="1"/>
  <c r="V87" i="1"/>
  <c r="W87" i="1"/>
  <c r="T87" i="1"/>
  <c r="U87" i="1"/>
  <c r="T88" i="1" l="1"/>
  <c r="V88" i="1"/>
  <c r="U88" i="1"/>
  <c r="W88" i="1"/>
  <c r="R89" i="1"/>
  <c r="Q89" i="1" s="1"/>
  <c r="S89" i="1" s="1"/>
  <c r="H89" i="1"/>
  <c r="N90" i="1" s="1"/>
  <c r="P89" i="1"/>
  <c r="H90" i="1" l="1"/>
  <c r="P90" i="1"/>
  <c r="R90" i="1"/>
  <c r="Q90" i="1" s="1"/>
  <c r="S90" i="1" s="1"/>
  <c r="U89" i="1"/>
  <c r="V89" i="1"/>
  <c r="W89" i="1"/>
  <c r="T89" i="1"/>
  <c r="V90" i="1" l="1"/>
  <c r="T90" i="1"/>
  <c r="U90" i="1"/>
  <c r="W90" i="1"/>
</calcChain>
</file>

<file path=xl/sharedStrings.xml><?xml version="1.0" encoding="utf-8"?>
<sst xmlns="http://schemas.openxmlformats.org/spreadsheetml/2006/main" count="311" uniqueCount="82">
  <si>
    <t>Position</t>
  </si>
  <si>
    <t>Type</t>
  </si>
  <si>
    <t>Asafe_1</t>
  </si>
  <si>
    <t>Asafe_2</t>
  </si>
  <si>
    <t>V_MRSP</t>
  </si>
  <si>
    <t>V_Target</t>
  </si>
  <si>
    <t>DP</t>
  </si>
  <si>
    <t>init</t>
  </si>
  <si>
    <t>Vbec</t>
  </si>
  <si>
    <t>step</t>
  </si>
  <si>
    <t>step (m)</t>
  </si>
  <si>
    <t>v1 (m/s)</t>
  </si>
  <si>
    <t>Asafe</t>
  </si>
  <si>
    <t>p1</t>
  </si>
  <si>
    <t>p2</t>
  </si>
  <si>
    <t>p3</t>
  </si>
  <si>
    <t>Dbec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</si>
  <si>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</si>
  <si>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</si>
  <si>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</si>
  <si>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</si>
  <si>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</si>
  <si>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</si>
  <si>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</si>
  <si>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</si>
  <si>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</si>
  <si>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</si>
  <si>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</si>
  <si>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</si>
  <si>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</si>
  <si>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V0</t>
  </si>
  <si>
    <t>x0</t>
  </si>
  <si>
    <t>Xsb</t>
  </si>
  <si>
    <t>Xw</t>
  </si>
  <si>
    <t>Xp</t>
  </si>
  <si>
    <t>Xi</t>
  </si>
  <si>
    <t>Acceleration during TCO</t>
  </si>
  <si>
    <t>Delta speed to apply to Vest</t>
  </si>
  <si>
    <t>Quantum of distance</t>
  </si>
  <si>
    <t xml:space="preserve">Speed Limit for Asafe </t>
  </si>
  <si>
    <t>TCO duration</t>
  </si>
  <si>
    <t>EB transition duration</t>
  </si>
  <si>
    <t>SB to Warning delay</t>
  </si>
  <si>
    <t>SB to Permit delay</t>
  </si>
  <si>
    <t>Permit to Indication delay</t>
  </si>
  <si>
    <t>SBI  to SBD delay</t>
  </si>
  <si>
    <t>N</t>
  </si>
  <si>
    <t>O</t>
  </si>
  <si>
    <t>P</t>
  </si>
  <si>
    <t>Aest1 (m/s²)</t>
  </si>
  <si>
    <t>Aest2 (m/s²)</t>
  </si>
  <si>
    <t>DeltaV (m/s)</t>
  </si>
  <si>
    <t>T_traction (s)</t>
  </si>
  <si>
    <t>Tberem (s)</t>
  </si>
  <si>
    <t>Tbs2 (s)</t>
  </si>
  <si>
    <t>Twarning (s)</t>
  </si>
  <si>
    <t>Tdriver (s)</t>
  </si>
  <si>
    <t>Tind (s)</t>
  </si>
  <si>
    <t>Tbs1 (s)</t>
  </si>
  <si>
    <t xml:space="preserve">   *</t>
  </si>
  <si>
    <t>dV_ebi</t>
  </si>
  <si>
    <t>dV_sbi</t>
  </si>
  <si>
    <t>dV_w</t>
  </si>
  <si>
    <t>Q</t>
  </si>
  <si>
    <t>R</t>
  </si>
  <si>
    <t>S</t>
  </si>
  <si>
    <t>U</t>
  </si>
  <si>
    <t>V</t>
  </si>
  <si>
    <t>C/T/RSM</t>
  </si>
  <si>
    <t>T</t>
  </si>
  <si>
    <t>V_ebi_min / sbi / w</t>
  </si>
  <si>
    <t>dV_ebi_min…</t>
  </si>
  <si>
    <t>V_ebi_max..</t>
  </si>
  <si>
    <t>dV_ebi_max..</t>
  </si>
  <si>
    <t>C_ebi / sbi / w</t>
  </si>
  <si>
    <t>V_release (m/s)</t>
  </si>
  <si>
    <t>Acceleration between TCO &amp; EB</t>
  </si>
  <si>
    <t>EBI to SBI delay</t>
  </si>
  <si>
    <t>EBD</t>
  </si>
  <si>
    <t>SBD</t>
  </si>
  <si>
    <t>EBI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</si>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</sst>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0" xfId="0" applyNumberFormat="1" applyFill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0" xfId="0" applyNumberFormat="1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4" borderId="0" xfId="0" applyNumberFormat="1" applyFill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95249</xdr:rowOff>
    </xdr:from>
    <xdr:to>
      <xdr:col>19</xdr:col>
      <xdr:colOff>219075</xdr:colOff>
      <xdr:row>15</xdr:row>
      <xdr:rowOff>0</xdr:rowOff>
    </xdr:to>
    <xdr:grpSp>
      <xdr:nvGrpSpPr>
        <xdr:cNvPr id="9" name="Groupe 8"/>
        <xdr:cNvGrpSpPr/>
      </xdr:nvGrpSpPr>
      <xdr:grpSpPr>
        <a:xfrm>
          <a:off x="3560988" y="285749"/>
          <a:ext cx="5774873" cy="2585358"/>
          <a:chOff x="3571874" y="285749"/>
          <a:chExt cx="4286251" cy="2571751"/>
        </a:xfrm>
      </xdr:grpSpPr>
      <xdr:sp macro="" textlink="">
        <xdr:nvSpPr>
          <xdr:cNvPr id="2" name="Arc 1"/>
          <xdr:cNvSpPr/>
        </xdr:nvSpPr>
        <xdr:spPr>
          <a:xfrm flipH="1">
            <a:off x="3571874" y="1228724"/>
            <a:ext cx="2352676" cy="1628776"/>
          </a:xfrm>
          <a:prstGeom prst="arc">
            <a:avLst>
              <a:gd name="adj1" fmla="val 17162158"/>
              <a:gd name="adj2" fmla="val 21383653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3" name="Arc 2"/>
          <xdr:cNvSpPr/>
        </xdr:nvSpPr>
        <xdr:spPr>
          <a:xfrm flipH="1">
            <a:off x="5200649" y="761999"/>
            <a:ext cx="1419226" cy="962026"/>
          </a:xfrm>
          <a:prstGeom prst="arc">
            <a:avLst>
              <a:gd name="adj1" fmla="val 17192578"/>
              <a:gd name="adj2" fmla="val 0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" name="Connecteur droit 4"/>
          <xdr:cNvCxnSpPr/>
        </xdr:nvCxnSpPr>
        <xdr:spPr>
          <a:xfrm>
            <a:off x="4514850" y="1247775"/>
            <a:ext cx="685800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Arc 5"/>
          <xdr:cNvSpPr/>
        </xdr:nvSpPr>
        <xdr:spPr>
          <a:xfrm flipH="1">
            <a:off x="6438899" y="285749"/>
            <a:ext cx="1419226" cy="962026"/>
          </a:xfrm>
          <a:prstGeom prst="arc">
            <a:avLst>
              <a:gd name="adj1" fmla="val 17192578"/>
              <a:gd name="adj2" fmla="val 0"/>
            </a:avLst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" name="Connecteur droit 6"/>
          <xdr:cNvCxnSpPr/>
        </xdr:nvCxnSpPr>
        <xdr:spPr>
          <a:xfrm>
            <a:off x="5753100" y="771525"/>
            <a:ext cx="685800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7019925" y="295275"/>
            <a:ext cx="685800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</xdr:colOff>
      <xdr:row>2</xdr:row>
      <xdr:rowOff>1</xdr:rowOff>
    </xdr:from>
    <xdr:to>
      <xdr:col>8</xdr:col>
      <xdr:colOff>9526</xdr:colOff>
      <xdr:row>11</xdr:row>
      <xdr:rowOff>28575</xdr:rowOff>
    </xdr:to>
    <xdr:cxnSp macro="">
      <xdr:nvCxnSpPr>
        <xdr:cNvPr id="11" name="Connecteur droit avec flèche 10"/>
        <xdr:cNvCxnSpPr/>
      </xdr:nvCxnSpPr>
      <xdr:spPr>
        <a:xfrm flipV="1">
          <a:off x="3571875" y="381001"/>
          <a:ext cx="1" cy="174307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10</xdr:row>
      <xdr:rowOff>114300</xdr:rowOff>
    </xdr:from>
    <xdr:to>
      <xdr:col>21</xdr:col>
      <xdr:colOff>9525</xdr:colOff>
      <xdr:row>10</xdr:row>
      <xdr:rowOff>133350</xdr:rowOff>
    </xdr:to>
    <xdr:cxnSp macro="">
      <xdr:nvCxnSpPr>
        <xdr:cNvPr id="13" name="Connecteur droit avec flèche 12"/>
        <xdr:cNvCxnSpPr/>
      </xdr:nvCxnSpPr>
      <xdr:spPr>
        <a:xfrm>
          <a:off x="3486150" y="2019300"/>
          <a:ext cx="5257800" cy="19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</xdr:row>
      <xdr:rowOff>180975</xdr:rowOff>
    </xdr:from>
    <xdr:to>
      <xdr:col>10</xdr:col>
      <xdr:colOff>333375</xdr:colOff>
      <xdr:row>11</xdr:row>
      <xdr:rowOff>28575</xdr:rowOff>
    </xdr:to>
    <xdr:cxnSp macro="">
      <xdr:nvCxnSpPr>
        <xdr:cNvPr id="17" name="Connecteur droit 16"/>
        <xdr:cNvCxnSpPr/>
      </xdr:nvCxnSpPr>
      <xdr:spPr>
        <a:xfrm>
          <a:off x="4905375" y="1133475"/>
          <a:ext cx="0" cy="9906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6</xdr:row>
      <xdr:rowOff>38100</xdr:rowOff>
    </xdr:from>
    <xdr:to>
      <xdr:col>12</xdr:col>
      <xdr:colOff>352425</xdr:colOff>
      <xdr:row>11</xdr:row>
      <xdr:rowOff>76200</xdr:rowOff>
    </xdr:to>
    <xdr:cxnSp macro="">
      <xdr:nvCxnSpPr>
        <xdr:cNvPr id="18" name="Connecteur droit 17"/>
        <xdr:cNvCxnSpPr/>
      </xdr:nvCxnSpPr>
      <xdr:spPr>
        <a:xfrm>
          <a:off x="5743575" y="1181100"/>
          <a:ext cx="0" cy="9906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123825</xdr:rowOff>
    </xdr:from>
    <xdr:to>
      <xdr:col>15</xdr:col>
      <xdr:colOff>0</xdr:colOff>
      <xdr:row>11</xdr:row>
      <xdr:rowOff>95250</xdr:rowOff>
    </xdr:to>
    <xdr:cxnSp macro="">
      <xdr:nvCxnSpPr>
        <xdr:cNvPr id="19" name="Connecteur droit 18"/>
        <xdr:cNvCxnSpPr/>
      </xdr:nvCxnSpPr>
      <xdr:spPr>
        <a:xfrm>
          <a:off x="6457950" y="695325"/>
          <a:ext cx="0" cy="14954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4</xdr:row>
      <xdr:rowOff>38100</xdr:rowOff>
    </xdr:from>
    <xdr:to>
      <xdr:col>15</xdr:col>
      <xdr:colOff>476250</xdr:colOff>
      <xdr:row>11</xdr:row>
      <xdr:rowOff>66675</xdr:rowOff>
    </xdr:to>
    <xdr:cxnSp macro="">
      <xdr:nvCxnSpPr>
        <xdr:cNvPr id="22" name="Connecteur droit 21"/>
        <xdr:cNvCxnSpPr/>
      </xdr:nvCxnSpPr>
      <xdr:spPr>
        <a:xfrm>
          <a:off x="7419975" y="800100"/>
          <a:ext cx="9525" cy="13620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304801</xdr:colOff>
      <xdr:row>1</xdr:row>
      <xdr:rowOff>161925</xdr:rowOff>
    </xdr:from>
    <xdr:to>
      <xdr:col>17</xdr:col>
      <xdr:colOff>314325</xdr:colOff>
      <xdr:row>11</xdr:row>
      <xdr:rowOff>57150</xdr:rowOff>
    </xdr:to>
    <xdr:cxnSp macro="">
      <xdr:nvCxnSpPr>
        <xdr:cNvPr id="23" name="Connecteur droit 22"/>
        <xdr:cNvCxnSpPr/>
      </xdr:nvCxnSpPr>
      <xdr:spPr>
        <a:xfrm>
          <a:off x="7791451" y="352425"/>
          <a:ext cx="9524" cy="18002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209549</xdr:colOff>
      <xdr:row>11</xdr:row>
      <xdr:rowOff>95250</xdr:rowOff>
    </xdr:from>
    <xdr:to>
      <xdr:col>9</xdr:col>
      <xdr:colOff>19049</xdr:colOff>
      <xdr:row>12</xdr:row>
      <xdr:rowOff>133350</xdr:rowOff>
    </xdr:to>
    <xdr:sp macro="" textlink="">
      <xdr:nvSpPr>
        <xdr:cNvPr id="28" name="ZoneTexte 27"/>
        <xdr:cNvSpPr txBox="1"/>
      </xdr:nvSpPr>
      <xdr:spPr>
        <a:xfrm>
          <a:off x="3314699" y="2190750"/>
          <a:ext cx="7905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100  ( DP )</a:t>
          </a:r>
        </a:p>
      </xdr:txBody>
    </xdr:sp>
    <xdr:clientData/>
  </xdr:twoCellAnchor>
  <xdr:twoCellAnchor>
    <xdr:from>
      <xdr:col>10</xdr:col>
      <xdr:colOff>133350</xdr:colOff>
      <xdr:row>11</xdr:row>
      <xdr:rowOff>123825</xdr:rowOff>
    </xdr:from>
    <xdr:to>
      <xdr:col>11</xdr:col>
      <xdr:colOff>114300</xdr:colOff>
      <xdr:row>12</xdr:row>
      <xdr:rowOff>180975</xdr:rowOff>
    </xdr:to>
    <xdr:sp macro="" textlink="">
      <xdr:nvSpPr>
        <xdr:cNvPr id="29" name="ZoneTexte 28"/>
        <xdr:cNvSpPr txBox="1"/>
      </xdr:nvSpPr>
      <xdr:spPr>
        <a:xfrm>
          <a:off x="4705350" y="2219325"/>
          <a:ext cx="40005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270</a:t>
          </a:r>
        </a:p>
      </xdr:txBody>
    </xdr:sp>
    <xdr:clientData/>
  </xdr:twoCellAnchor>
  <xdr:twoCellAnchor>
    <xdr:from>
      <xdr:col>12</xdr:col>
      <xdr:colOff>114300</xdr:colOff>
      <xdr:row>11</xdr:row>
      <xdr:rowOff>123825</xdr:rowOff>
    </xdr:from>
    <xdr:to>
      <xdr:col>13</xdr:col>
      <xdr:colOff>19050</xdr:colOff>
      <xdr:row>12</xdr:row>
      <xdr:rowOff>161925</xdr:rowOff>
    </xdr:to>
    <xdr:sp macro="" textlink="">
      <xdr:nvSpPr>
        <xdr:cNvPr id="30" name="ZoneTexte 29"/>
        <xdr:cNvSpPr txBox="1"/>
      </xdr:nvSpPr>
      <xdr:spPr>
        <a:xfrm>
          <a:off x="5505450" y="2219325"/>
          <a:ext cx="47625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280</a:t>
          </a:r>
        </a:p>
      </xdr:txBody>
    </xdr:sp>
    <xdr:clientData/>
  </xdr:twoCellAnchor>
  <xdr:twoCellAnchor>
    <xdr:from>
      <xdr:col>14</xdr:col>
      <xdr:colOff>266700</xdr:colOff>
      <xdr:row>11</xdr:row>
      <xdr:rowOff>114300</xdr:rowOff>
    </xdr:from>
    <xdr:to>
      <xdr:col>15</xdr:col>
      <xdr:colOff>180975</xdr:colOff>
      <xdr:row>12</xdr:row>
      <xdr:rowOff>171450</xdr:rowOff>
    </xdr:to>
    <xdr:sp macro="" textlink="">
      <xdr:nvSpPr>
        <xdr:cNvPr id="31" name="ZoneTexte 30"/>
        <xdr:cNvSpPr txBox="1"/>
      </xdr:nvSpPr>
      <xdr:spPr>
        <a:xfrm>
          <a:off x="6724650" y="2209800"/>
          <a:ext cx="4095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349</a:t>
          </a:r>
        </a:p>
      </xdr:txBody>
    </xdr:sp>
    <xdr:clientData/>
  </xdr:twoCellAnchor>
  <xdr:twoCellAnchor>
    <xdr:from>
      <xdr:col>15</xdr:col>
      <xdr:colOff>390525</xdr:colOff>
      <xdr:row>11</xdr:row>
      <xdr:rowOff>104775</xdr:rowOff>
    </xdr:from>
    <xdr:to>
      <xdr:col>16</xdr:col>
      <xdr:colOff>352425</xdr:colOff>
      <xdr:row>12</xdr:row>
      <xdr:rowOff>142875</xdr:rowOff>
    </xdr:to>
    <xdr:sp macro="" textlink="">
      <xdr:nvSpPr>
        <xdr:cNvPr id="32" name="ZoneTexte 31"/>
        <xdr:cNvSpPr txBox="1"/>
      </xdr:nvSpPr>
      <xdr:spPr>
        <a:xfrm>
          <a:off x="6848475" y="2200275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360</a:t>
          </a:r>
        </a:p>
      </xdr:txBody>
    </xdr:sp>
    <xdr:clientData/>
  </xdr:twoCellAnchor>
  <xdr:twoCellAnchor>
    <xdr:from>
      <xdr:col>17</xdr:col>
      <xdr:colOff>95250</xdr:colOff>
      <xdr:row>11</xdr:row>
      <xdr:rowOff>114300</xdr:rowOff>
    </xdr:from>
    <xdr:to>
      <xdr:col>17</xdr:col>
      <xdr:colOff>504825</xdr:colOff>
      <xdr:row>12</xdr:row>
      <xdr:rowOff>171450</xdr:rowOff>
    </xdr:to>
    <xdr:sp macro="" textlink="">
      <xdr:nvSpPr>
        <xdr:cNvPr id="33" name="ZoneTexte 32"/>
        <xdr:cNvSpPr txBox="1"/>
      </xdr:nvSpPr>
      <xdr:spPr>
        <a:xfrm>
          <a:off x="7581900" y="2209800"/>
          <a:ext cx="4095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410</a:t>
          </a:r>
        </a:p>
      </xdr:txBody>
    </xdr:sp>
    <xdr:clientData/>
  </xdr:twoCellAnchor>
  <xdr:twoCellAnchor>
    <xdr:from>
      <xdr:col>10</xdr:col>
      <xdr:colOff>228600</xdr:colOff>
      <xdr:row>7</xdr:row>
      <xdr:rowOff>38100</xdr:rowOff>
    </xdr:from>
    <xdr:to>
      <xdr:col>12</xdr:col>
      <xdr:colOff>200025</xdr:colOff>
      <xdr:row>8</xdr:row>
      <xdr:rowOff>85725</xdr:rowOff>
    </xdr:to>
    <xdr:sp macro="" textlink="">
      <xdr:nvSpPr>
        <xdr:cNvPr id="34" name="ZoneTexte 33"/>
        <xdr:cNvSpPr txBox="1"/>
      </xdr:nvSpPr>
      <xdr:spPr>
        <a:xfrm>
          <a:off x="4800600" y="1371600"/>
          <a:ext cx="7905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 = 15</a:t>
          </a:r>
          <a:r>
            <a:rPr lang="fr-FR" sz="1100" baseline="0"/>
            <a:t> m/s</a:t>
          </a:r>
          <a:endParaRPr lang="fr-FR" sz="1100"/>
        </a:p>
      </xdr:txBody>
    </xdr:sp>
    <xdr:clientData/>
  </xdr:twoCellAnchor>
  <xdr:twoCellAnchor>
    <xdr:from>
      <xdr:col>13</xdr:col>
      <xdr:colOff>476250</xdr:colOff>
      <xdr:row>4</xdr:row>
      <xdr:rowOff>85725</xdr:rowOff>
    </xdr:from>
    <xdr:to>
      <xdr:col>16</xdr:col>
      <xdr:colOff>295275</xdr:colOff>
      <xdr:row>5</xdr:row>
      <xdr:rowOff>142875</xdr:rowOff>
    </xdr:to>
    <xdr:sp macro="" textlink="">
      <xdr:nvSpPr>
        <xdr:cNvPr id="35" name="ZoneTexte 34"/>
        <xdr:cNvSpPr txBox="1"/>
      </xdr:nvSpPr>
      <xdr:spPr>
        <a:xfrm>
          <a:off x="6438900" y="847725"/>
          <a:ext cx="8286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 = 18</a:t>
          </a:r>
          <a:r>
            <a:rPr lang="fr-FR" sz="1100" baseline="0"/>
            <a:t> m/s</a:t>
          </a:r>
          <a:endParaRPr lang="fr-FR" sz="1100"/>
        </a:p>
      </xdr:txBody>
    </xdr:sp>
    <xdr:clientData/>
  </xdr:twoCellAnchor>
  <xdr:twoCellAnchor>
    <xdr:from>
      <xdr:col>19</xdr:col>
      <xdr:colOff>47625</xdr:colOff>
      <xdr:row>0</xdr:row>
      <xdr:rowOff>104775</xdr:rowOff>
    </xdr:from>
    <xdr:to>
      <xdr:col>20</xdr:col>
      <xdr:colOff>219075</xdr:colOff>
      <xdr:row>1</xdr:row>
      <xdr:rowOff>161925</xdr:rowOff>
    </xdr:to>
    <xdr:sp macro="" textlink="">
      <xdr:nvSpPr>
        <xdr:cNvPr id="36" name="ZoneTexte 35"/>
        <xdr:cNvSpPr txBox="1"/>
      </xdr:nvSpPr>
      <xdr:spPr>
        <a:xfrm>
          <a:off x="7686675" y="104775"/>
          <a:ext cx="7143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20 m/s</a:t>
          </a:r>
          <a:endParaRPr lang="fr-FR" sz="1100"/>
        </a:p>
      </xdr:txBody>
    </xdr:sp>
    <xdr:clientData/>
  </xdr:twoCellAnchor>
  <xdr:twoCellAnchor>
    <xdr:from>
      <xdr:col>9</xdr:col>
      <xdr:colOff>200025</xdr:colOff>
      <xdr:row>2</xdr:row>
      <xdr:rowOff>9526</xdr:rowOff>
    </xdr:from>
    <xdr:to>
      <xdr:col>11</xdr:col>
      <xdr:colOff>47625</xdr:colOff>
      <xdr:row>2</xdr:row>
      <xdr:rowOff>180976</xdr:rowOff>
    </xdr:to>
    <xdr:sp macro="" textlink="">
      <xdr:nvSpPr>
        <xdr:cNvPr id="37" name="Flèche gauche 36"/>
        <xdr:cNvSpPr/>
      </xdr:nvSpPr>
      <xdr:spPr>
        <a:xfrm>
          <a:off x="4286250" y="390526"/>
          <a:ext cx="752475" cy="171450"/>
        </a:xfrm>
        <a:prstGeom prst="leftArrow">
          <a:avLst/>
        </a:pr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14367</xdr:colOff>
      <xdr:row>9</xdr:row>
      <xdr:rowOff>95250</xdr:rowOff>
    </xdr:from>
    <xdr:to>
      <xdr:col>8</xdr:col>
      <xdr:colOff>28574</xdr:colOff>
      <xdr:row>10</xdr:row>
      <xdr:rowOff>64289</xdr:rowOff>
    </xdr:to>
    <xdr:cxnSp macro="">
      <xdr:nvCxnSpPr>
        <xdr:cNvPr id="42" name="Connecteur droit 41"/>
        <xdr:cNvCxnSpPr>
          <a:endCxn id="2" idx="2"/>
        </xdr:cNvCxnSpPr>
      </xdr:nvCxnSpPr>
      <xdr:spPr>
        <a:xfrm flipH="1">
          <a:off x="3576717" y="1809750"/>
          <a:ext cx="14207" cy="15953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7</xdr:row>
      <xdr:rowOff>123825</xdr:rowOff>
    </xdr:from>
    <xdr:to>
      <xdr:col>8</xdr:col>
      <xdr:colOff>209549</xdr:colOff>
      <xdr:row>8</xdr:row>
      <xdr:rowOff>152400</xdr:rowOff>
    </xdr:to>
    <xdr:sp macro="" textlink="">
      <xdr:nvSpPr>
        <xdr:cNvPr id="44" name="ZoneTexte 43"/>
        <xdr:cNvSpPr txBox="1"/>
      </xdr:nvSpPr>
      <xdr:spPr>
        <a:xfrm>
          <a:off x="3143250" y="1457325"/>
          <a:ext cx="628649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5 m/s</a:t>
          </a:r>
          <a:endParaRPr lang="fr-FR" sz="1100"/>
        </a:p>
      </xdr:txBody>
    </xdr:sp>
    <xdr:clientData/>
  </xdr:twoCellAnchor>
  <xdr:twoCellAnchor>
    <xdr:from>
      <xdr:col>8</xdr:col>
      <xdr:colOff>142875</xdr:colOff>
      <xdr:row>4</xdr:row>
      <xdr:rowOff>66674</xdr:rowOff>
    </xdr:from>
    <xdr:to>
      <xdr:col>9</xdr:col>
      <xdr:colOff>66675</xdr:colOff>
      <xdr:row>5</xdr:row>
      <xdr:rowOff>114299</xdr:rowOff>
    </xdr:to>
    <xdr:sp macro="" textlink="">
      <xdr:nvSpPr>
        <xdr:cNvPr id="41" name="ZoneTexte 40"/>
        <xdr:cNvSpPr txBox="1"/>
      </xdr:nvSpPr>
      <xdr:spPr>
        <a:xfrm>
          <a:off x="3705225" y="828674"/>
          <a:ext cx="4476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EBD</a:t>
          </a:r>
        </a:p>
      </xdr:txBody>
    </xdr:sp>
    <xdr:clientData/>
  </xdr:twoCellAnchor>
  <xdr:twoCellAnchor>
    <xdr:from>
      <xdr:col>11</xdr:col>
      <xdr:colOff>38100</xdr:colOff>
      <xdr:row>4</xdr:row>
      <xdr:rowOff>152400</xdr:rowOff>
    </xdr:from>
    <xdr:to>
      <xdr:col>12</xdr:col>
      <xdr:colOff>95250</xdr:colOff>
      <xdr:row>6</xdr:row>
      <xdr:rowOff>0</xdr:rowOff>
    </xdr:to>
    <xdr:sp macro="" textlink="">
      <xdr:nvSpPr>
        <xdr:cNvPr id="45" name="ZoneTexte 44"/>
        <xdr:cNvSpPr txBox="1"/>
      </xdr:nvSpPr>
      <xdr:spPr>
        <a:xfrm>
          <a:off x="5029200" y="914400"/>
          <a:ext cx="4572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ebi</a:t>
          </a:r>
        </a:p>
      </xdr:txBody>
    </xdr:sp>
    <xdr:clientData/>
  </xdr:twoCellAnchor>
  <xdr:twoCellAnchor>
    <xdr:from>
      <xdr:col>15</xdr:col>
      <xdr:colOff>66675</xdr:colOff>
      <xdr:row>2</xdr:row>
      <xdr:rowOff>66675</xdr:rowOff>
    </xdr:from>
    <xdr:to>
      <xdr:col>16</xdr:col>
      <xdr:colOff>0</xdr:colOff>
      <xdr:row>3</xdr:row>
      <xdr:rowOff>104775</xdr:rowOff>
    </xdr:to>
    <xdr:sp macro="" textlink="">
      <xdr:nvSpPr>
        <xdr:cNvPr id="47" name="ZoneTexte 46"/>
        <xdr:cNvSpPr txBox="1"/>
      </xdr:nvSpPr>
      <xdr:spPr>
        <a:xfrm>
          <a:off x="6524625" y="447675"/>
          <a:ext cx="4476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ebi</a:t>
          </a:r>
        </a:p>
      </xdr:txBody>
    </xdr:sp>
    <xdr:clientData/>
  </xdr:twoCellAnchor>
  <xdr:twoCellAnchor>
    <xdr:from>
      <xdr:col>11</xdr:col>
      <xdr:colOff>390525</xdr:colOff>
      <xdr:row>1</xdr:row>
      <xdr:rowOff>171449</xdr:rowOff>
    </xdr:from>
    <xdr:to>
      <xdr:col>12</xdr:col>
      <xdr:colOff>438150</xdr:colOff>
      <xdr:row>3</xdr:row>
      <xdr:rowOff>28574</xdr:rowOff>
    </xdr:to>
    <xdr:sp macro="" textlink="">
      <xdr:nvSpPr>
        <xdr:cNvPr id="48" name="ZoneTexte 47"/>
        <xdr:cNvSpPr txBox="1"/>
      </xdr:nvSpPr>
      <xdr:spPr>
        <a:xfrm>
          <a:off x="5381625" y="361949"/>
          <a:ext cx="4476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EBD</a:t>
          </a:r>
        </a:p>
      </xdr:txBody>
    </xdr:sp>
    <xdr:clientData/>
  </xdr:twoCellAnchor>
  <xdr:twoCellAnchor>
    <xdr:from>
      <xdr:col>8</xdr:col>
      <xdr:colOff>366713</xdr:colOff>
      <xdr:row>5</xdr:row>
      <xdr:rowOff>114299</xdr:rowOff>
    </xdr:from>
    <xdr:to>
      <xdr:col>9</xdr:col>
      <xdr:colOff>57150</xdr:colOff>
      <xdr:row>7</xdr:row>
      <xdr:rowOff>38100</xdr:rowOff>
    </xdr:to>
    <xdr:cxnSp macro="">
      <xdr:nvCxnSpPr>
        <xdr:cNvPr id="12" name="Connecteur droit avec flèche 11"/>
        <xdr:cNvCxnSpPr>
          <a:stCxn id="41" idx="2"/>
        </xdr:cNvCxnSpPr>
      </xdr:nvCxnSpPr>
      <xdr:spPr>
        <a:xfrm>
          <a:off x="3929063" y="1066799"/>
          <a:ext cx="214312" cy="304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328613</xdr:colOff>
      <xdr:row>2</xdr:row>
      <xdr:rowOff>171449</xdr:rowOff>
    </xdr:from>
    <xdr:to>
      <xdr:col>12</xdr:col>
      <xdr:colOff>542925</xdr:colOff>
      <xdr:row>4</xdr:row>
      <xdr:rowOff>95250</xdr:rowOff>
    </xdr:to>
    <xdr:cxnSp macro="">
      <xdr:nvCxnSpPr>
        <xdr:cNvPr id="51" name="Connecteur droit avec flèche 50"/>
        <xdr:cNvCxnSpPr/>
      </xdr:nvCxnSpPr>
      <xdr:spPr>
        <a:xfrm>
          <a:off x="5719763" y="552449"/>
          <a:ext cx="214312" cy="304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257175</xdr:colOff>
      <xdr:row>3</xdr:row>
      <xdr:rowOff>85724</xdr:rowOff>
    </xdr:from>
    <xdr:to>
      <xdr:col>18</xdr:col>
      <xdr:colOff>123825</xdr:colOff>
      <xdr:row>4</xdr:row>
      <xdr:rowOff>133349</xdr:rowOff>
    </xdr:to>
    <xdr:sp macro="" textlink="">
      <xdr:nvSpPr>
        <xdr:cNvPr id="53" name="ZoneTexte 52"/>
        <xdr:cNvSpPr txBox="1"/>
      </xdr:nvSpPr>
      <xdr:spPr>
        <a:xfrm>
          <a:off x="7743825" y="657224"/>
          <a:ext cx="44767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EBD</a:t>
          </a:r>
        </a:p>
      </xdr:txBody>
    </xdr:sp>
    <xdr:clientData/>
  </xdr:twoCellAnchor>
  <xdr:twoCellAnchor>
    <xdr:from>
      <xdr:col>16</xdr:col>
      <xdr:colOff>390525</xdr:colOff>
      <xdr:row>2</xdr:row>
      <xdr:rowOff>57150</xdr:rowOff>
    </xdr:from>
    <xdr:to>
      <xdr:col>17</xdr:col>
      <xdr:colOff>481013</xdr:colOff>
      <xdr:row>3</xdr:row>
      <xdr:rowOff>85724</xdr:rowOff>
    </xdr:to>
    <xdr:cxnSp macro="">
      <xdr:nvCxnSpPr>
        <xdr:cNvPr id="54" name="Connecteur droit avec flèche 53"/>
        <xdr:cNvCxnSpPr>
          <a:stCxn id="53" idx="0"/>
        </xdr:cNvCxnSpPr>
      </xdr:nvCxnSpPr>
      <xdr:spPr>
        <a:xfrm flipH="1" flipV="1">
          <a:off x="7362825" y="438150"/>
          <a:ext cx="604838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zoomScale="70" zoomScaleNormal="70" workbookViewId="0">
      <selection activeCell="Q16" sqref="Q16"/>
    </sheetView>
  </sheetViews>
  <sheetFormatPr baseColWidth="10" defaultRowHeight="15" x14ac:dyDescent="0.25"/>
  <cols>
    <col min="1" max="1" width="12.7109375" customWidth="1"/>
    <col min="2" max="2" width="4.85546875" style="1" customWidth="1"/>
    <col min="3" max="3" width="4.140625" customWidth="1"/>
    <col min="4" max="4" width="4.5703125" customWidth="1"/>
    <col min="5" max="5" width="4.28515625" customWidth="1"/>
    <col min="6" max="7" width="8" customWidth="1"/>
    <col min="8" max="8" width="6.85546875" customWidth="1"/>
    <col min="9" max="9" width="7.85546875" customWidth="1"/>
    <col min="10" max="10" width="7.28515625" customWidth="1"/>
    <col min="11" max="11" width="6.28515625" customWidth="1"/>
    <col min="12" max="12" width="6" customWidth="1"/>
    <col min="13" max="13" width="8.5703125" style="1" customWidth="1"/>
    <col min="14" max="15" width="7.42578125" style="2" customWidth="1"/>
    <col min="16" max="16" width="7.7109375" style="6" customWidth="1"/>
    <col min="17" max="17" width="7.7109375" style="2" customWidth="1"/>
    <col min="18" max="18" width="8.7109375" customWidth="1"/>
    <col min="19" max="19" width="8.28515625" customWidth="1"/>
    <col min="20" max="20" width="8.140625" style="2" customWidth="1"/>
    <col min="21" max="21" width="8.28515625" style="2" customWidth="1"/>
    <col min="22" max="22" width="8" style="2" customWidth="1"/>
    <col min="23" max="23" width="8.7109375" style="2" customWidth="1"/>
  </cols>
  <sheetData>
    <row r="1" spans="1:7" x14ac:dyDescent="0.25">
      <c r="A1" s="13" t="s">
        <v>49</v>
      </c>
      <c r="B1" s="14">
        <v>0.4</v>
      </c>
      <c r="C1" s="15" t="s">
        <v>36</v>
      </c>
      <c r="D1" s="15"/>
      <c r="E1" s="15"/>
      <c r="F1" s="15"/>
      <c r="G1" s="16"/>
    </row>
    <row r="2" spans="1:7" x14ac:dyDescent="0.25">
      <c r="A2" s="17" t="s">
        <v>50</v>
      </c>
      <c r="B2" s="18">
        <v>0.3</v>
      </c>
      <c r="C2" s="19" t="s">
        <v>76</v>
      </c>
      <c r="D2" s="19"/>
      <c r="E2" s="19"/>
      <c r="F2" s="19"/>
      <c r="G2" s="20"/>
    </row>
    <row r="3" spans="1:7" x14ac:dyDescent="0.25">
      <c r="A3" s="17" t="s">
        <v>51</v>
      </c>
      <c r="B3" s="18">
        <f>(B1*B6) + (B2*B7)</f>
        <v>0.7</v>
      </c>
      <c r="C3" s="19" t="s">
        <v>37</v>
      </c>
      <c r="D3" s="19"/>
      <c r="E3" s="19"/>
      <c r="F3" s="19"/>
      <c r="G3" s="20"/>
    </row>
    <row r="4" spans="1:7" x14ac:dyDescent="0.25">
      <c r="A4" s="17" t="s">
        <v>10</v>
      </c>
      <c r="B4" s="18">
        <v>5</v>
      </c>
      <c r="C4" s="19" t="s">
        <v>38</v>
      </c>
      <c r="D4" s="19"/>
      <c r="E4" s="19"/>
      <c r="F4" s="19"/>
      <c r="G4" s="20"/>
    </row>
    <row r="5" spans="1:7" x14ac:dyDescent="0.25">
      <c r="A5" s="17" t="s">
        <v>11</v>
      </c>
      <c r="B5" s="18">
        <v>10</v>
      </c>
      <c r="C5" s="19" t="s">
        <v>39</v>
      </c>
      <c r="D5" s="19"/>
      <c r="E5" s="19"/>
      <c r="F5" s="19"/>
      <c r="G5" s="20"/>
    </row>
    <row r="6" spans="1:7" x14ac:dyDescent="0.25">
      <c r="A6" s="17" t="s">
        <v>52</v>
      </c>
      <c r="B6" s="18">
        <v>1</v>
      </c>
      <c r="C6" s="19" t="s">
        <v>40</v>
      </c>
      <c r="D6" s="19"/>
      <c r="E6" s="19"/>
      <c r="F6" s="19"/>
      <c r="G6" s="20"/>
    </row>
    <row r="7" spans="1:7" x14ac:dyDescent="0.25">
      <c r="A7" s="17" t="s">
        <v>53</v>
      </c>
      <c r="B7" s="18">
        <v>1</v>
      </c>
      <c r="C7" s="19" t="s">
        <v>41</v>
      </c>
      <c r="D7" s="19"/>
      <c r="E7" s="19"/>
      <c r="F7" s="19"/>
      <c r="G7" s="20"/>
    </row>
    <row r="8" spans="1:7" x14ac:dyDescent="0.25">
      <c r="A8" s="17" t="s">
        <v>54</v>
      </c>
      <c r="B8" s="18">
        <v>2</v>
      </c>
      <c r="C8" s="19" t="s">
        <v>77</v>
      </c>
      <c r="D8" s="19"/>
      <c r="E8" s="19"/>
      <c r="F8" s="19"/>
      <c r="G8" s="20"/>
    </row>
    <row r="9" spans="1:7" x14ac:dyDescent="0.25">
      <c r="A9" s="17" t="s">
        <v>55</v>
      </c>
      <c r="B9" s="18">
        <v>5</v>
      </c>
      <c r="C9" s="19" t="s">
        <v>42</v>
      </c>
      <c r="D9" s="19"/>
      <c r="E9" s="19"/>
      <c r="F9" s="19"/>
      <c r="G9" s="20"/>
    </row>
    <row r="10" spans="1:7" x14ac:dyDescent="0.25">
      <c r="A10" s="17" t="s">
        <v>56</v>
      </c>
      <c r="B10" s="18">
        <v>5</v>
      </c>
      <c r="C10" s="19" t="s">
        <v>43</v>
      </c>
      <c r="D10" s="19"/>
      <c r="E10" s="19"/>
      <c r="F10" s="19"/>
      <c r="G10" s="20"/>
    </row>
    <row r="11" spans="1:7" x14ac:dyDescent="0.25">
      <c r="A11" s="17" t="s">
        <v>57</v>
      </c>
      <c r="B11" s="18">
        <v>5</v>
      </c>
      <c r="C11" s="19" t="s">
        <v>44</v>
      </c>
      <c r="D11" s="19"/>
      <c r="E11" s="19"/>
      <c r="F11" s="19"/>
      <c r="G11" s="20"/>
    </row>
    <row r="12" spans="1:7" ht="15.75" thickBot="1" x14ac:dyDescent="0.3">
      <c r="A12" s="21" t="s">
        <v>58</v>
      </c>
      <c r="B12" s="22">
        <v>5</v>
      </c>
      <c r="C12" s="23" t="s">
        <v>45</v>
      </c>
      <c r="D12" s="23"/>
      <c r="E12" s="23"/>
      <c r="F12" s="23"/>
      <c r="G12" s="24"/>
    </row>
    <row r="13" spans="1:7" x14ac:dyDescent="0.25">
      <c r="A13" s="17" t="s">
        <v>70</v>
      </c>
      <c r="B13" s="18"/>
      <c r="C13" s="19">
        <v>10</v>
      </c>
      <c r="D13" s="19">
        <v>10</v>
      </c>
      <c r="E13" s="20">
        <v>10</v>
      </c>
    </row>
    <row r="14" spans="1:7" x14ac:dyDescent="0.25">
      <c r="A14" s="17" t="s">
        <v>71</v>
      </c>
      <c r="B14" s="18"/>
      <c r="C14" s="19">
        <v>0.65</v>
      </c>
      <c r="D14" s="19">
        <v>0.6</v>
      </c>
      <c r="E14" s="20">
        <v>0.5</v>
      </c>
    </row>
    <row r="15" spans="1:7" x14ac:dyDescent="0.25">
      <c r="A15" s="17" t="s">
        <v>72</v>
      </c>
      <c r="B15" s="18"/>
      <c r="C15" s="19">
        <v>20</v>
      </c>
      <c r="D15" s="19">
        <v>20</v>
      </c>
      <c r="E15" s="20">
        <v>20</v>
      </c>
    </row>
    <row r="16" spans="1:7" x14ac:dyDescent="0.25">
      <c r="A16" s="17" t="s">
        <v>73</v>
      </c>
      <c r="B16" s="18"/>
      <c r="C16" s="19">
        <v>1.51</v>
      </c>
      <c r="D16" s="19">
        <v>1.2</v>
      </c>
      <c r="E16" s="20">
        <v>1</v>
      </c>
    </row>
    <row r="17" spans="1:23" ht="15.75" thickBot="1" x14ac:dyDescent="0.3">
      <c r="A17" s="17" t="s">
        <v>74</v>
      </c>
      <c r="B17" s="18"/>
      <c r="C17" s="19">
        <f>($C$16-$C$14)/($C$15-$C$13)</f>
        <v>8.5999999999999993E-2</v>
      </c>
      <c r="D17" s="19">
        <f>($D$16-$D$14)/($D$15-$D$13)</f>
        <v>0.06</v>
      </c>
      <c r="E17" s="20">
        <f>($E$16-$E$14)/($E$15-$E$13)</f>
        <v>0.05</v>
      </c>
    </row>
    <row r="18" spans="1:23" ht="15.75" thickBot="1" x14ac:dyDescent="0.3">
      <c r="A18" s="25" t="s">
        <v>75</v>
      </c>
      <c r="B18" s="26"/>
      <c r="C18" s="27">
        <v>5</v>
      </c>
      <c r="D18" s="27"/>
      <c r="E18" s="27"/>
      <c r="F18" s="27"/>
      <c r="G18" s="28"/>
      <c r="N18" s="30" t="s">
        <v>78</v>
      </c>
      <c r="O18" s="30" t="s">
        <v>79</v>
      </c>
      <c r="P18" s="31"/>
      <c r="Q18" s="30"/>
      <c r="R18" s="32" t="s">
        <v>80</v>
      </c>
      <c r="S18" s="32"/>
    </row>
    <row r="19" spans="1:23" x14ac:dyDescent="0.25">
      <c r="A19" s="19"/>
      <c r="B19" s="18"/>
      <c r="C19" s="19"/>
      <c r="D19" s="19"/>
      <c r="E19" s="19"/>
      <c r="F19" s="19"/>
      <c r="G19" s="19"/>
    </row>
    <row r="20" spans="1:23" s="1" customFormat="1" x14ac:dyDescent="0.25">
      <c r="A20" s="1" t="s">
        <v>17</v>
      </c>
      <c r="B20" s="1" t="s">
        <v>18</v>
      </c>
      <c r="C20" s="1" t="s">
        <v>19</v>
      </c>
      <c r="D20" s="1" t="s">
        <v>20</v>
      </c>
      <c r="E20" s="1" t="s">
        <v>21</v>
      </c>
      <c r="F20" s="1" t="s">
        <v>22</v>
      </c>
      <c r="G20" s="1" t="s">
        <v>23</v>
      </c>
      <c r="H20" s="1" t="s">
        <v>24</v>
      </c>
      <c r="I20" s="1" t="s">
        <v>25</v>
      </c>
      <c r="J20" s="1" t="s">
        <v>26</v>
      </c>
      <c r="K20" s="1" t="s">
        <v>27</v>
      </c>
      <c r="L20" s="1" t="s">
        <v>28</v>
      </c>
      <c r="M20" s="1" t="s">
        <v>29</v>
      </c>
      <c r="N20" s="3" t="s">
        <v>46</v>
      </c>
      <c r="O20" s="3" t="s">
        <v>47</v>
      </c>
      <c r="P20" s="6" t="s">
        <v>48</v>
      </c>
      <c r="Q20" s="3" t="s">
        <v>63</v>
      </c>
      <c r="R20" s="1" t="s">
        <v>64</v>
      </c>
      <c r="S20" s="1" t="s">
        <v>65</v>
      </c>
      <c r="T20" s="3" t="s">
        <v>69</v>
      </c>
      <c r="U20" s="3" t="s">
        <v>66</v>
      </c>
      <c r="V20" s="3" t="s">
        <v>67</v>
      </c>
      <c r="W20" s="3" t="s">
        <v>81</v>
      </c>
    </row>
    <row r="21" spans="1:23" s="1" customFormat="1" x14ac:dyDescent="0.25">
      <c r="A21" s="4" t="s">
        <v>0</v>
      </c>
      <c r="B21" s="4" t="s">
        <v>1</v>
      </c>
      <c r="C21" s="4" t="s">
        <v>13</v>
      </c>
      <c r="D21" s="4" t="s">
        <v>14</v>
      </c>
      <c r="E21" s="4" t="s">
        <v>15</v>
      </c>
      <c r="F21" s="4" t="s">
        <v>2</v>
      </c>
      <c r="G21" s="4" t="s">
        <v>3</v>
      </c>
      <c r="H21" s="4" t="s">
        <v>12</v>
      </c>
      <c r="I21" s="4" t="s">
        <v>4</v>
      </c>
      <c r="J21" s="4" t="s">
        <v>60</v>
      </c>
      <c r="K21" s="4" t="s">
        <v>61</v>
      </c>
      <c r="L21" s="4" t="s">
        <v>62</v>
      </c>
      <c r="M21" s="4" t="s">
        <v>5</v>
      </c>
      <c r="N21" s="5" t="s">
        <v>8</v>
      </c>
      <c r="O21" s="5" t="s">
        <v>79</v>
      </c>
      <c r="P21" s="7" t="s">
        <v>68</v>
      </c>
      <c r="Q21" s="5" t="s">
        <v>16</v>
      </c>
      <c r="R21" s="4" t="s">
        <v>30</v>
      </c>
      <c r="S21" s="8" t="s">
        <v>31</v>
      </c>
      <c r="T21" s="10" t="s">
        <v>32</v>
      </c>
      <c r="U21" s="10" t="s">
        <v>33</v>
      </c>
      <c r="V21" s="10" t="s">
        <v>34</v>
      </c>
      <c r="W21" s="11" t="s">
        <v>35</v>
      </c>
    </row>
    <row r="22" spans="1:23" x14ac:dyDescent="0.25">
      <c r="A22">
        <v>0</v>
      </c>
      <c r="B22" s="1" t="s">
        <v>7</v>
      </c>
      <c r="C22" t="s">
        <v>59</v>
      </c>
      <c r="D22" t="s">
        <v>59</v>
      </c>
      <c r="E22" t="s">
        <v>59</v>
      </c>
      <c r="F22">
        <v>0.7</v>
      </c>
      <c r="G22">
        <v>0.85</v>
      </c>
      <c r="H22">
        <f>IF(N22&lt;$B$5,F22,G22)</f>
        <v>0.7</v>
      </c>
      <c r="I22">
        <f>$C$18</f>
        <v>5</v>
      </c>
      <c r="J22">
        <f>IF(  (I22&gt;$C$13),   MIN( $C$14 +  $C$17 * (I22-$C$13), $C$16    ), ($C$14)  )</f>
        <v>0.65</v>
      </c>
      <c r="K22">
        <f>IF(  (I22&gt;$D$13),   MIN( $D$14 +  $D$17 * (I22-$D$13), $D$16    ), ($D$14)  )</f>
        <v>0.6</v>
      </c>
      <c r="L22">
        <f>IF(  (I22&gt;$E$13),   MIN( $E$14 +  $E$17 * (I22-$E$13), $E$16    ), ($E$14)  )</f>
        <v>0.5</v>
      </c>
      <c r="M22" s="1">
        <v>0</v>
      </c>
      <c r="N22" s="29">
        <v>0</v>
      </c>
      <c r="O22" s="29">
        <v>0</v>
      </c>
      <c r="P22" s="6">
        <f t="shared" ref="P22:P53" si="0" xml:space="preserve"> IF((I22=$C$18),-1,IF(((I22+J22)=N22),1,0))</f>
        <v>-1</v>
      </c>
      <c r="Q22" s="2">
        <f t="shared" ref="Q22:Q53" si="1">0.5*((B$1*B$6^2)+(B$2*B$7^2)) + ((B$6+B$7)*R22)</f>
        <v>0.35</v>
      </c>
      <c r="R22" s="9">
        <f t="shared" ref="R22:R53" si="2">MAX((N22-$B$3),0)</f>
        <v>0</v>
      </c>
      <c r="S22" s="9">
        <f t="shared" ref="S22:S53" si="3">A22+Q22</f>
        <v>0.35</v>
      </c>
      <c r="T22" s="12">
        <f>S22 + R22*$B$8</f>
        <v>0.35</v>
      </c>
      <c r="U22" s="12">
        <f>S22 + R22*($B$8+$B$9)</f>
        <v>0.35</v>
      </c>
      <c r="V22" s="12">
        <f>S22 + R22*($B$8+$B$10)</f>
        <v>0.35</v>
      </c>
      <c r="W22" s="12">
        <f>S22+R22*($B$8+$B$10+$B$11)</f>
        <v>0.35</v>
      </c>
    </row>
    <row r="23" spans="1:23" x14ac:dyDescent="0.25">
      <c r="A23">
        <v>100</v>
      </c>
      <c r="B23" s="1" t="s">
        <v>6</v>
      </c>
      <c r="C23" t="s">
        <v>59</v>
      </c>
      <c r="D23" t="s">
        <v>59</v>
      </c>
      <c r="E23" t="s">
        <v>59</v>
      </c>
      <c r="F23">
        <v>0.7</v>
      </c>
      <c r="G23">
        <v>0.85</v>
      </c>
      <c r="H23">
        <f t="shared" ref="H23:H43" si="4">IF(N23&lt;$B$5,F23,G23)</f>
        <v>0.7</v>
      </c>
      <c r="I23">
        <f>$C$18</f>
        <v>5</v>
      </c>
      <c r="J23">
        <f t="shared" ref="J23:J79" si="5">IF(  (I23&gt;$C$13),   MIN( $C$14 +  $C$17 * (I23-$C$13), $C$16    ), ($C$14)  )</f>
        <v>0.65</v>
      </c>
      <c r="K23">
        <f t="shared" ref="K23:K34" si="6">IF(  (I23&gt;$D$13),   MIN( $D$14 +  $D$17 * (I23-$D$13), $D$16    ), ($D$14)  )</f>
        <v>0.6</v>
      </c>
      <c r="L23">
        <f t="shared" ref="L23:L34" si="7">IF(  (I23&gt;$E$13),   MIN( $E$14 +  $E$17 * (I23-$E$13), $E$16    ), ($E$14)  )</f>
        <v>0.5</v>
      </c>
      <c r="M23" s="1">
        <f xml:space="preserve"> IF( I23&gt;I22,I22,M22)</f>
        <v>0</v>
      </c>
      <c r="N23" s="29">
        <v>0</v>
      </c>
      <c r="O23" s="29">
        <v>0</v>
      </c>
      <c r="P23" s="6">
        <f t="shared" si="0"/>
        <v>-1</v>
      </c>
      <c r="Q23" s="2">
        <f t="shared" si="1"/>
        <v>0.35</v>
      </c>
      <c r="R23" s="9">
        <f t="shared" si="2"/>
        <v>0</v>
      </c>
      <c r="S23" s="9">
        <f t="shared" si="3"/>
        <v>100.35</v>
      </c>
      <c r="T23" s="12">
        <f t="shared" ref="T23:T25" si="8">S23 + R23*$B$8</f>
        <v>100.35</v>
      </c>
      <c r="U23" s="12">
        <f t="shared" ref="U23:U25" si="9">S23 + R23*($B$8+$B$9)</f>
        <v>100.35</v>
      </c>
      <c r="V23" s="12">
        <f t="shared" ref="V23:V25" si="10">S23 + R23*($B$8+$B$10)</f>
        <v>100.35</v>
      </c>
      <c r="W23" s="12">
        <f t="shared" ref="W23:W25" si="11">S23+R23*($B$8+$B$10+$B$11)</f>
        <v>100.35</v>
      </c>
    </row>
    <row r="24" spans="1:23" x14ac:dyDescent="0.25">
      <c r="A24">
        <f>A23+5</f>
        <v>105</v>
      </c>
      <c r="B24" s="1" t="s">
        <v>9</v>
      </c>
      <c r="C24" t="s">
        <v>59</v>
      </c>
      <c r="D24" t="s">
        <v>59</v>
      </c>
      <c r="E24" t="s">
        <v>59</v>
      </c>
      <c r="F24">
        <v>0.7</v>
      </c>
      <c r="G24">
        <v>0.85</v>
      </c>
      <c r="H24">
        <f t="shared" si="4"/>
        <v>0.7</v>
      </c>
      <c r="I24">
        <v>15</v>
      </c>
      <c r="J24">
        <f t="shared" si="5"/>
        <v>1.08</v>
      </c>
      <c r="K24">
        <f t="shared" si="6"/>
        <v>0.89999999999999991</v>
      </c>
      <c r="L24">
        <f t="shared" si="7"/>
        <v>0.75</v>
      </c>
      <c r="M24" s="1">
        <f t="shared" ref="M24:M79" si="12" xml:space="preserve"> IF( I24&gt;I23,I23,M23)</f>
        <v>5</v>
      </c>
      <c r="N24" s="29">
        <f>MIN(SQRT(N23^2 + 2*$B$4*H23), (I24+J24))</f>
        <v>2.6457513110645907</v>
      </c>
      <c r="O24" s="29">
        <v>0</v>
      </c>
      <c r="P24" s="6">
        <f t="shared" si="0"/>
        <v>0</v>
      </c>
      <c r="Q24" s="2">
        <f t="shared" si="1"/>
        <v>4.2415026221291816</v>
      </c>
      <c r="R24" s="9">
        <f t="shared" si="2"/>
        <v>1.9457513110645908</v>
      </c>
      <c r="S24" s="9">
        <f t="shared" si="3"/>
        <v>109.24150262212918</v>
      </c>
      <c r="T24" s="12">
        <f t="shared" si="8"/>
        <v>113.13300524425836</v>
      </c>
      <c r="U24" s="12">
        <f t="shared" si="9"/>
        <v>122.86176179958132</v>
      </c>
      <c r="V24" s="12">
        <f t="shared" si="10"/>
        <v>122.86176179958132</v>
      </c>
      <c r="W24" s="12">
        <f t="shared" si="11"/>
        <v>132.59051835490428</v>
      </c>
    </row>
    <row r="25" spans="1:23" x14ac:dyDescent="0.25">
      <c r="A25">
        <f t="shared" ref="A25:A88" si="13">A24+5</f>
        <v>110</v>
      </c>
      <c r="B25" s="1" t="s">
        <v>9</v>
      </c>
      <c r="C25" t="s">
        <v>59</v>
      </c>
      <c r="D25" t="s">
        <v>59</v>
      </c>
      <c r="E25" t="s">
        <v>59</v>
      </c>
      <c r="F25">
        <v>0.7</v>
      </c>
      <c r="G25">
        <v>0.85</v>
      </c>
      <c r="H25">
        <f t="shared" si="4"/>
        <v>0.7</v>
      </c>
      <c r="I25">
        <v>15</v>
      </c>
      <c r="J25">
        <f t="shared" si="5"/>
        <v>1.08</v>
      </c>
      <c r="K25">
        <f t="shared" si="6"/>
        <v>0.89999999999999991</v>
      </c>
      <c r="L25">
        <f t="shared" si="7"/>
        <v>0.75</v>
      </c>
      <c r="M25" s="1">
        <f t="shared" si="12"/>
        <v>5</v>
      </c>
      <c r="N25" s="29">
        <f t="shared" ref="N25:N79" si="14">MIN(SQRT(N24^2 + 2*$B$4*H24), (I25+J25))</f>
        <v>3.7416573867739413</v>
      </c>
      <c r="O25" s="29">
        <f>MIN(SQRT(O24^2 + 2*$B$4*0.9), (I25+K25))</f>
        <v>3</v>
      </c>
      <c r="P25" s="6">
        <f t="shared" si="0"/>
        <v>0</v>
      </c>
      <c r="Q25" s="2">
        <f t="shared" si="1"/>
        <v>6.4333147735478828</v>
      </c>
      <c r="R25" s="9">
        <f t="shared" si="2"/>
        <v>3.0416573867739416</v>
      </c>
      <c r="S25" s="9">
        <f t="shared" si="3"/>
        <v>116.43331477354788</v>
      </c>
      <c r="T25" s="12">
        <f t="shared" si="8"/>
        <v>122.51662954709576</v>
      </c>
      <c r="U25" s="12">
        <f t="shared" si="9"/>
        <v>137.72491648096548</v>
      </c>
      <c r="V25" s="12">
        <f t="shared" si="10"/>
        <v>137.72491648096548</v>
      </c>
      <c r="W25" s="12">
        <f t="shared" si="11"/>
        <v>152.93320341483519</v>
      </c>
    </row>
    <row r="26" spans="1:23" x14ac:dyDescent="0.25">
      <c r="A26">
        <f t="shared" si="13"/>
        <v>115</v>
      </c>
      <c r="B26" s="1" t="s">
        <v>9</v>
      </c>
      <c r="C26" t="s">
        <v>59</v>
      </c>
      <c r="D26" t="s">
        <v>59</v>
      </c>
      <c r="E26" t="s">
        <v>59</v>
      </c>
      <c r="F26">
        <v>0.7</v>
      </c>
      <c r="G26">
        <v>0.85</v>
      </c>
      <c r="H26">
        <f t="shared" si="4"/>
        <v>0.7</v>
      </c>
      <c r="I26">
        <v>15</v>
      </c>
      <c r="J26">
        <f t="shared" si="5"/>
        <v>1.08</v>
      </c>
      <c r="K26">
        <f t="shared" si="6"/>
        <v>0.89999999999999991</v>
      </c>
      <c r="L26">
        <f t="shared" si="7"/>
        <v>0.75</v>
      </c>
      <c r="M26" s="1">
        <f t="shared" si="12"/>
        <v>5</v>
      </c>
      <c r="N26" s="29">
        <f t="shared" si="14"/>
        <v>4.5825756949558398</v>
      </c>
      <c r="O26" s="29">
        <f t="shared" ref="O26:O89" si="15">MIN(SQRT(O25^2 + 2*$B$4*0.9), (I26+K26))</f>
        <v>4.2426406871192848</v>
      </c>
      <c r="P26" s="6">
        <f t="shared" si="0"/>
        <v>0</v>
      </c>
      <c r="Q26" s="2">
        <f t="shared" si="1"/>
        <v>8.1151513899116789</v>
      </c>
      <c r="R26" s="9">
        <f t="shared" si="2"/>
        <v>3.8825756949558397</v>
      </c>
      <c r="S26" s="9">
        <f t="shared" si="3"/>
        <v>123.11515138991167</v>
      </c>
      <c r="T26" s="12">
        <f t="shared" ref="T26:T43" si="16">S26 + R26*$B$8</f>
        <v>130.88030277982335</v>
      </c>
      <c r="U26" s="12">
        <f t="shared" ref="U26:U43" si="17">S26 + R26*($B$8+$B$9)</f>
        <v>150.29318125460256</v>
      </c>
      <c r="V26" s="12">
        <f t="shared" ref="V26:V43" si="18">S26 + R26*($B$8+$B$10)</f>
        <v>150.29318125460256</v>
      </c>
      <c r="W26" s="12">
        <f t="shared" ref="W26:W43" si="19">S26+R26*($B$8+$B$10+$B$11)</f>
        <v>169.70605972938176</v>
      </c>
    </row>
    <row r="27" spans="1:23" x14ac:dyDescent="0.25">
      <c r="A27">
        <f t="shared" si="13"/>
        <v>120</v>
      </c>
      <c r="B27" s="1" t="s">
        <v>9</v>
      </c>
      <c r="C27" t="s">
        <v>59</v>
      </c>
      <c r="D27" t="s">
        <v>59</v>
      </c>
      <c r="E27" t="s">
        <v>59</v>
      </c>
      <c r="F27">
        <v>0.7</v>
      </c>
      <c r="G27">
        <v>0.85</v>
      </c>
      <c r="H27">
        <f t="shared" si="4"/>
        <v>0.7</v>
      </c>
      <c r="I27">
        <v>15</v>
      </c>
      <c r="J27">
        <f t="shared" si="5"/>
        <v>1.08</v>
      </c>
      <c r="K27">
        <f t="shared" si="6"/>
        <v>0.89999999999999991</v>
      </c>
      <c r="L27">
        <f t="shared" si="7"/>
        <v>0.75</v>
      </c>
      <c r="M27" s="1">
        <f t="shared" si="12"/>
        <v>5</v>
      </c>
      <c r="N27" s="29">
        <f t="shared" si="14"/>
        <v>5.2915026221291814</v>
      </c>
      <c r="O27" s="29">
        <f t="shared" si="15"/>
        <v>5.1961524227066311</v>
      </c>
      <c r="P27" s="6">
        <f t="shared" si="0"/>
        <v>0</v>
      </c>
      <c r="Q27" s="2">
        <f t="shared" si="1"/>
        <v>9.5330052442583622</v>
      </c>
      <c r="R27" s="9">
        <f t="shared" si="2"/>
        <v>4.5915026221291813</v>
      </c>
      <c r="S27" s="9">
        <f t="shared" si="3"/>
        <v>129.53300524425836</v>
      </c>
      <c r="T27" s="12">
        <f t="shared" si="16"/>
        <v>138.71601048851673</v>
      </c>
      <c r="U27" s="12">
        <f t="shared" si="17"/>
        <v>161.67352359916262</v>
      </c>
      <c r="V27" s="12">
        <f t="shared" si="18"/>
        <v>161.67352359916262</v>
      </c>
      <c r="W27" s="12">
        <f t="shared" si="19"/>
        <v>184.63103670980854</v>
      </c>
    </row>
    <row r="28" spans="1:23" x14ac:dyDescent="0.25">
      <c r="A28">
        <f t="shared" si="13"/>
        <v>125</v>
      </c>
      <c r="B28" s="1" t="s">
        <v>9</v>
      </c>
      <c r="C28" t="s">
        <v>59</v>
      </c>
      <c r="D28" t="s">
        <v>59</v>
      </c>
      <c r="E28" t="s">
        <v>59</v>
      </c>
      <c r="F28">
        <v>0.7</v>
      </c>
      <c r="G28">
        <v>0.85</v>
      </c>
      <c r="H28">
        <f t="shared" si="4"/>
        <v>0.7</v>
      </c>
      <c r="I28">
        <v>15</v>
      </c>
      <c r="J28">
        <f t="shared" si="5"/>
        <v>1.08</v>
      </c>
      <c r="K28">
        <f t="shared" si="6"/>
        <v>0.89999999999999991</v>
      </c>
      <c r="L28">
        <f t="shared" si="7"/>
        <v>0.75</v>
      </c>
      <c r="M28" s="1">
        <f t="shared" si="12"/>
        <v>5</v>
      </c>
      <c r="N28" s="29">
        <f t="shared" si="14"/>
        <v>5.9160797830996161</v>
      </c>
      <c r="O28" s="29">
        <f t="shared" si="15"/>
        <v>5.9999999999999991</v>
      </c>
      <c r="P28" s="6">
        <f t="shared" si="0"/>
        <v>0</v>
      </c>
      <c r="Q28" s="2">
        <f t="shared" si="1"/>
        <v>10.782159566199232</v>
      </c>
      <c r="R28" s="9">
        <f t="shared" si="2"/>
        <v>5.216079783099616</v>
      </c>
      <c r="S28" s="9">
        <f t="shared" si="3"/>
        <v>135.78215956619923</v>
      </c>
      <c r="T28" s="12">
        <f t="shared" si="16"/>
        <v>146.21431913239846</v>
      </c>
      <c r="U28" s="12">
        <f t="shared" si="17"/>
        <v>172.29471804789654</v>
      </c>
      <c r="V28" s="12">
        <f t="shared" si="18"/>
        <v>172.29471804789654</v>
      </c>
      <c r="W28" s="12">
        <f t="shared" si="19"/>
        <v>198.37511696339462</v>
      </c>
    </row>
    <row r="29" spans="1:23" x14ac:dyDescent="0.25">
      <c r="A29">
        <f t="shared" si="13"/>
        <v>130</v>
      </c>
      <c r="B29" s="1" t="s">
        <v>9</v>
      </c>
      <c r="C29" t="s">
        <v>59</v>
      </c>
      <c r="D29" t="s">
        <v>59</v>
      </c>
      <c r="E29" t="s">
        <v>59</v>
      </c>
      <c r="F29">
        <v>0.7</v>
      </c>
      <c r="G29">
        <v>0.85</v>
      </c>
      <c r="H29">
        <f t="shared" si="4"/>
        <v>0.7</v>
      </c>
      <c r="I29">
        <v>15</v>
      </c>
      <c r="J29">
        <f t="shared" si="5"/>
        <v>1.08</v>
      </c>
      <c r="K29">
        <f t="shared" si="6"/>
        <v>0.89999999999999991</v>
      </c>
      <c r="L29">
        <f t="shared" si="7"/>
        <v>0.75</v>
      </c>
      <c r="M29" s="1">
        <f t="shared" si="12"/>
        <v>5</v>
      </c>
      <c r="N29" s="29">
        <f t="shared" si="14"/>
        <v>6.4807406984078604</v>
      </c>
      <c r="O29" s="29">
        <f t="shared" si="15"/>
        <v>6.7082039324993676</v>
      </c>
      <c r="P29" s="6">
        <f t="shared" si="0"/>
        <v>0</v>
      </c>
      <c r="Q29" s="2">
        <f t="shared" si="1"/>
        <v>11.91148139681572</v>
      </c>
      <c r="R29" s="9">
        <f t="shared" si="2"/>
        <v>5.7807406984078602</v>
      </c>
      <c r="S29" s="9">
        <f t="shared" si="3"/>
        <v>141.91148139681573</v>
      </c>
      <c r="T29" s="12">
        <f t="shared" si="16"/>
        <v>153.47296279363144</v>
      </c>
      <c r="U29" s="12">
        <f t="shared" si="17"/>
        <v>182.37666628567075</v>
      </c>
      <c r="V29" s="12">
        <f t="shared" si="18"/>
        <v>182.37666628567075</v>
      </c>
      <c r="W29" s="12">
        <f t="shared" si="19"/>
        <v>211.28036977771006</v>
      </c>
    </row>
    <row r="30" spans="1:23" x14ac:dyDescent="0.25">
      <c r="A30">
        <f t="shared" si="13"/>
        <v>135</v>
      </c>
      <c r="B30" s="1" t="s">
        <v>9</v>
      </c>
      <c r="C30" t="s">
        <v>59</v>
      </c>
      <c r="D30" t="s">
        <v>59</v>
      </c>
      <c r="E30" t="s">
        <v>59</v>
      </c>
      <c r="F30">
        <v>0.7</v>
      </c>
      <c r="G30">
        <v>0.85</v>
      </c>
      <c r="H30">
        <f t="shared" si="4"/>
        <v>0.7</v>
      </c>
      <c r="I30">
        <v>15</v>
      </c>
      <c r="J30">
        <f t="shared" si="5"/>
        <v>1.08</v>
      </c>
      <c r="K30">
        <f t="shared" si="6"/>
        <v>0.89999999999999991</v>
      </c>
      <c r="L30">
        <f t="shared" si="7"/>
        <v>0.75</v>
      </c>
      <c r="M30" s="1">
        <f t="shared" si="12"/>
        <v>5</v>
      </c>
      <c r="N30" s="29">
        <f t="shared" si="14"/>
        <v>7</v>
      </c>
      <c r="O30" s="29">
        <f t="shared" si="15"/>
        <v>7.3484692283495328</v>
      </c>
      <c r="P30" s="6">
        <f t="shared" si="0"/>
        <v>0</v>
      </c>
      <c r="Q30" s="2">
        <f t="shared" si="1"/>
        <v>12.95</v>
      </c>
      <c r="R30" s="9">
        <f t="shared" si="2"/>
        <v>6.3</v>
      </c>
      <c r="S30" s="9">
        <f t="shared" si="3"/>
        <v>147.94999999999999</v>
      </c>
      <c r="T30" s="12">
        <f t="shared" si="16"/>
        <v>160.54999999999998</v>
      </c>
      <c r="U30" s="12">
        <f t="shared" si="17"/>
        <v>192.04999999999998</v>
      </c>
      <c r="V30" s="12">
        <f t="shared" si="18"/>
        <v>192.04999999999998</v>
      </c>
      <c r="W30" s="12">
        <f t="shared" si="19"/>
        <v>223.54999999999998</v>
      </c>
    </row>
    <row r="31" spans="1:23" x14ac:dyDescent="0.25">
      <c r="A31">
        <f t="shared" si="13"/>
        <v>140</v>
      </c>
      <c r="B31" s="1" t="s">
        <v>9</v>
      </c>
      <c r="C31" t="s">
        <v>59</v>
      </c>
      <c r="D31" t="s">
        <v>59</v>
      </c>
      <c r="E31" t="s">
        <v>59</v>
      </c>
      <c r="F31">
        <v>0.7</v>
      </c>
      <c r="G31">
        <v>0.85</v>
      </c>
      <c r="H31">
        <f t="shared" si="4"/>
        <v>0.7</v>
      </c>
      <c r="I31">
        <v>15</v>
      </c>
      <c r="J31">
        <f t="shared" si="5"/>
        <v>1.08</v>
      </c>
      <c r="K31">
        <f t="shared" si="6"/>
        <v>0.89999999999999991</v>
      </c>
      <c r="L31">
        <f t="shared" si="7"/>
        <v>0.75</v>
      </c>
      <c r="M31" s="1">
        <f t="shared" si="12"/>
        <v>5</v>
      </c>
      <c r="N31" s="29">
        <f t="shared" si="14"/>
        <v>7.4833147735478827</v>
      </c>
      <c r="O31" s="29">
        <f t="shared" si="15"/>
        <v>7.9372539331937704</v>
      </c>
      <c r="P31" s="6">
        <f t="shared" si="0"/>
        <v>0</v>
      </c>
      <c r="Q31" s="2">
        <f t="shared" si="1"/>
        <v>13.916629547095765</v>
      </c>
      <c r="R31" s="9">
        <f t="shared" si="2"/>
        <v>6.7833147735478825</v>
      </c>
      <c r="S31" s="9">
        <f t="shared" si="3"/>
        <v>153.91662954709577</v>
      </c>
      <c r="T31" s="12">
        <f t="shared" si="16"/>
        <v>167.48325909419154</v>
      </c>
      <c r="U31" s="12">
        <f t="shared" si="17"/>
        <v>201.39983296193094</v>
      </c>
      <c r="V31" s="12">
        <f t="shared" si="18"/>
        <v>201.39983296193094</v>
      </c>
      <c r="W31" s="12">
        <f t="shared" si="19"/>
        <v>235.31640682967037</v>
      </c>
    </row>
    <row r="32" spans="1:23" x14ac:dyDescent="0.25">
      <c r="A32">
        <f t="shared" si="13"/>
        <v>145</v>
      </c>
      <c r="B32" s="1" t="s">
        <v>9</v>
      </c>
      <c r="C32" t="s">
        <v>59</v>
      </c>
      <c r="D32" t="s">
        <v>59</v>
      </c>
      <c r="E32" t="s">
        <v>59</v>
      </c>
      <c r="F32">
        <v>0.7</v>
      </c>
      <c r="G32">
        <v>0.85</v>
      </c>
      <c r="H32">
        <f t="shared" si="4"/>
        <v>0.7</v>
      </c>
      <c r="I32">
        <v>15</v>
      </c>
      <c r="J32">
        <f t="shared" si="5"/>
        <v>1.08</v>
      </c>
      <c r="K32">
        <f t="shared" si="6"/>
        <v>0.89999999999999991</v>
      </c>
      <c r="L32">
        <f t="shared" si="7"/>
        <v>0.75</v>
      </c>
      <c r="M32" s="1">
        <f t="shared" si="12"/>
        <v>5</v>
      </c>
      <c r="N32" s="29">
        <f t="shared" si="14"/>
        <v>7.9372539331937721</v>
      </c>
      <c r="O32" s="29">
        <f t="shared" si="15"/>
        <v>8.4852813742385678</v>
      </c>
      <c r="P32" s="6">
        <f t="shared" si="0"/>
        <v>0</v>
      </c>
      <c r="Q32" s="2">
        <f t="shared" si="1"/>
        <v>14.824507866387544</v>
      </c>
      <c r="R32" s="9">
        <f t="shared" si="2"/>
        <v>7.237253933193772</v>
      </c>
      <c r="S32" s="9">
        <f t="shared" si="3"/>
        <v>159.82450786638753</v>
      </c>
      <c r="T32" s="12">
        <f t="shared" si="16"/>
        <v>174.29901573277508</v>
      </c>
      <c r="U32" s="12">
        <f t="shared" si="17"/>
        <v>210.48528539874394</v>
      </c>
      <c r="V32" s="12">
        <f t="shared" si="18"/>
        <v>210.48528539874394</v>
      </c>
      <c r="W32" s="12">
        <f t="shared" si="19"/>
        <v>246.67155506471281</v>
      </c>
    </row>
    <row r="33" spans="1:23" x14ac:dyDescent="0.25">
      <c r="A33">
        <f t="shared" si="13"/>
        <v>150</v>
      </c>
      <c r="B33" s="1" t="s">
        <v>9</v>
      </c>
      <c r="C33" t="s">
        <v>59</v>
      </c>
      <c r="D33" t="s">
        <v>59</v>
      </c>
      <c r="E33" t="s">
        <v>59</v>
      </c>
      <c r="F33">
        <v>0.7</v>
      </c>
      <c r="G33">
        <v>0.85</v>
      </c>
      <c r="H33">
        <f t="shared" si="4"/>
        <v>0.7</v>
      </c>
      <c r="I33">
        <v>15</v>
      </c>
      <c r="J33">
        <f t="shared" si="5"/>
        <v>1.08</v>
      </c>
      <c r="K33">
        <f t="shared" si="6"/>
        <v>0.89999999999999991</v>
      </c>
      <c r="L33">
        <f t="shared" si="7"/>
        <v>0.75</v>
      </c>
      <c r="M33" s="1">
        <f t="shared" si="12"/>
        <v>5</v>
      </c>
      <c r="N33" s="29">
        <f t="shared" si="14"/>
        <v>8.3666002653407556</v>
      </c>
      <c r="O33" s="29">
        <f t="shared" si="15"/>
        <v>8.9999999999999982</v>
      </c>
      <c r="P33" s="6">
        <f t="shared" si="0"/>
        <v>0</v>
      </c>
      <c r="Q33" s="2">
        <f t="shared" si="1"/>
        <v>15.683200530681511</v>
      </c>
      <c r="R33" s="9">
        <f t="shared" si="2"/>
        <v>7.6666002653407554</v>
      </c>
      <c r="S33" s="9">
        <f t="shared" si="3"/>
        <v>165.68320053068152</v>
      </c>
      <c r="T33" s="12">
        <f t="shared" si="16"/>
        <v>181.01640106136304</v>
      </c>
      <c r="U33" s="12">
        <f t="shared" si="17"/>
        <v>219.34940238806681</v>
      </c>
      <c r="V33" s="12">
        <f t="shared" si="18"/>
        <v>219.34940238806681</v>
      </c>
      <c r="W33" s="12">
        <f t="shared" si="19"/>
        <v>257.6824037147706</v>
      </c>
    </row>
    <row r="34" spans="1:23" x14ac:dyDescent="0.25">
      <c r="A34">
        <f t="shared" si="13"/>
        <v>155</v>
      </c>
      <c r="B34" s="1" t="s">
        <v>9</v>
      </c>
      <c r="C34" t="s">
        <v>59</v>
      </c>
      <c r="D34" t="s">
        <v>59</v>
      </c>
      <c r="E34" t="s">
        <v>59</v>
      </c>
      <c r="F34">
        <v>0.7</v>
      </c>
      <c r="G34">
        <v>0.85</v>
      </c>
      <c r="H34">
        <f t="shared" si="4"/>
        <v>0.7</v>
      </c>
      <c r="I34">
        <v>15</v>
      </c>
      <c r="J34">
        <f t="shared" si="5"/>
        <v>1.08</v>
      </c>
      <c r="K34">
        <f t="shared" si="6"/>
        <v>0.89999999999999991</v>
      </c>
      <c r="L34">
        <f t="shared" si="7"/>
        <v>0.75</v>
      </c>
      <c r="M34" s="1">
        <f t="shared" si="12"/>
        <v>5</v>
      </c>
      <c r="N34" s="29">
        <f>MIN(SQRT(N33^2 + 2*$B$4*H33), (I34+J34))</f>
        <v>8.7749643873921226</v>
      </c>
      <c r="O34" s="29">
        <f t="shared" si="15"/>
        <v>9.4868329805051363</v>
      </c>
      <c r="P34" s="6">
        <f t="shared" si="0"/>
        <v>0</v>
      </c>
      <c r="Q34" s="2">
        <f t="shared" si="1"/>
        <v>16.499928774784248</v>
      </c>
      <c r="R34" s="9">
        <f t="shared" si="2"/>
        <v>8.0749643873921233</v>
      </c>
      <c r="S34" s="9">
        <f t="shared" si="3"/>
        <v>171.49992877478425</v>
      </c>
      <c r="T34" s="12">
        <f t="shared" si="16"/>
        <v>187.64985754956851</v>
      </c>
      <c r="U34" s="12">
        <f t="shared" si="17"/>
        <v>228.02467948652912</v>
      </c>
      <c r="V34" s="12">
        <f t="shared" si="18"/>
        <v>228.02467948652912</v>
      </c>
      <c r="W34" s="12">
        <f t="shared" si="19"/>
        <v>268.39950142348971</v>
      </c>
    </row>
    <row r="35" spans="1:23" x14ac:dyDescent="0.25">
      <c r="A35">
        <f t="shared" si="13"/>
        <v>160</v>
      </c>
      <c r="B35" s="1" t="s">
        <v>9</v>
      </c>
      <c r="C35" t="s">
        <v>59</v>
      </c>
      <c r="D35" t="s">
        <v>59</v>
      </c>
      <c r="E35" t="s">
        <v>59</v>
      </c>
      <c r="F35">
        <v>0.7</v>
      </c>
      <c r="G35">
        <v>0.85</v>
      </c>
      <c r="H35">
        <f t="shared" si="4"/>
        <v>0.7</v>
      </c>
      <c r="I35">
        <v>15</v>
      </c>
      <c r="J35">
        <f t="shared" si="5"/>
        <v>1.08</v>
      </c>
      <c r="K35">
        <f t="shared" ref="K35:K50" si="20">IF(  (I35&gt;$D$13),   MIN( $D$14 +  $D$17 * (I35-$D$13), $D$16    ), ($D$14)  )</f>
        <v>0.89999999999999991</v>
      </c>
      <c r="L35">
        <f t="shared" ref="L35:L50" si="21">IF(  (I35&gt;$E$13),   MIN( $E$14 +  $E$17 * (I35-$E$13), $E$16    ), ($E$14)  )</f>
        <v>0.75</v>
      </c>
      <c r="M35" s="1">
        <f t="shared" si="12"/>
        <v>5</v>
      </c>
      <c r="N35" s="29">
        <f t="shared" si="14"/>
        <v>9.1651513899116814</v>
      </c>
      <c r="O35" s="29">
        <f t="shared" si="15"/>
        <v>9.9498743710661977</v>
      </c>
      <c r="P35" s="6">
        <f t="shared" si="0"/>
        <v>0</v>
      </c>
      <c r="Q35" s="2">
        <f t="shared" si="1"/>
        <v>17.280302779823366</v>
      </c>
      <c r="R35" s="9">
        <f t="shared" si="2"/>
        <v>8.4651513899116821</v>
      </c>
      <c r="S35" s="9">
        <f t="shared" si="3"/>
        <v>177.28030277982336</v>
      </c>
      <c r="T35" s="12">
        <f t="shared" si="16"/>
        <v>194.21060555964672</v>
      </c>
      <c r="U35" s="12">
        <f t="shared" si="17"/>
        <v>236.53636250920513</v>
      </c>
      <c r="V35" s="12">
        <f t="shared" si="18"/>
        <v>236.53636250920513</v>
      </c>
      <c r="W35" s="12">
        <f t="shared" si="19"/>
        <v>278.86211945876357</v>
      </c>
    </row>
    <row r="36" spans="1:23" x14ac:dyDescent="0.25">
      <c r="A36">
        <f t="shared" si="13"/>
        <v>165</v>
      </c>
      <c r="B36" s="1" t="s">
        <v>9</v>
      </c>
      <c r="C36" t="s">
        <v>59</v>
      </c>
      <c r="D36" t="s">
        <v>59</v>
      </c>
      <c r="E36" t="s">
        <v>59</v>
      </c>
      <c r="F36">
        <v>0.7</v>
      </c>
      <c r="G36">
        <v>0.85</v>
      </c>
      <c r="H36">
        <f t="shared" si="4"/>
        <v>0.7</v>
      </c>
      <c r="I36">
        <v>15</v>
      </c>
      <c r="J36">
        <f t="shared" si="5"/>
        <v>1.08</v>
      </c>
      <c r="K36">
        <f t="shared" si="20"/>
        <v>0.89999999999999991</v>
      </c>
      <c r="L36">
        <f t="shared" si="21"/>
        <v>0.75</v>
      </c>
      <c r="M36" s="1">
        <f t="shared" si="12"/>
        <v>5</v>
      </c>
      <c r="N36" s="29">
        <f t="shared" si="14"/>
        <v>9.5393920141694579</v>
      </c>
      <c r="O36" s="29">
        <f t="shared" si="15"/>
        <v>10.392304845413262</v>
      </c>
      <c r="P36" s="6">
        <f t="shared" si="0"/>
        <v>0</v>
      </c>
      <c r="Q36" s="2">
        <f t="shared" si="1"/>
        <v>18.028784028338919</v>
      </c>
      <c r="R36" s="9">
        <f t="shared" si="2"/>
        <v>8.8393920141694586</v>
      </c>
      <c r="S36" s="9">
        <f t="shared" si="3"/>
        <v>183.02878402833892</v>
      </c>
      <c r="T36" s="12">
        <f t="shared" si="16"/>
        <v>200.70756805667784</v>
      </c>
      <c r="U36" s="12">
        <f t="shared" si="17"/>
        <v>244.90452812752511</v>
      </c>
      <c r="V36" s="12">
        <f t="shared" si="18"/>
        <v>244.90452812752511</v>
      </c>
      <c r="W36" s="12">
        <f t="shared" si="19"/>
        <v>289.10148819837241</v>
      </c>
    </row>
    <row r="37" spans="1:23" x14ac:dyDescent="0.25">
      <c r="A37">
        <f t="shared" si="13"/>
        <v>170</v>
      </c>
      <c r="B37" s="1" t="s">
        <v>9</v>
      </c>
      <c r="C37" t="s">
        <v>59</v>
      </c>
      <c r="D37" t="s">
        <v>59</v>
      </c>
      <c r="E37" t="s">
        <v>59</v>
      </c>
      <c r="F37">
        <v>0.7</v>
      </c>
      <c r="G37">
        <v>0.85</v>
      </c>
      <c r="H37">
        <f t="shared" si="4"/>
        <v>0.7</v>
      </c>
      <c r="I37">
        <v>15</v>
      </c>
      <c r="J37">
        <f t="shared" si="5"/>
        <v>1.08</v>
      </c>
      <c r="K37">
        <f t="shared" si="20"/>
        <v>0.89999999999999991</v>
      </c>
      <c r="L37">
        <f t="shared" si="21"/>
        <v>0.75</v>
      </c>
      <c r="M37" s="1">
        <f t="shared" si="12"/>
        <v>5</v>
      </c>
      <c r="N37" s="29">
        <f t="shared" si="14"/>
        <v>9.8994949366116671</v>
      </c>
      <c r="O37" s="29">
        <f t="shared" si="15"/>
        <v>10.816653826391967</v>
      </c>
      <c r="P37" s="6">
        <f t="shared" si="0"/>
        <v>0</v>
      </c>
      <c r="Q37" s="2">
        <f t="shared" si="1"/>
        <v>18.748989873223337</v>
      </c>
      <c r="R37" s="9">
        <f t="shared" si="2"/>
        <v>9.1994949366116678</v>
      </c>
      <c r="S37" s="9">
        <f t="shared" si="3"/>
        <v>188.74898987322334</v>
      </c>
      <c r="T37" s="12">
        <f t="shared" si="16"/>
        <v>207.14797974644668</v>
      </c>
      <c r="U37" s="12">
        <f t="shared" si="17"/>
        <v>253.14545442950501</v>
      </c>
      <c r="V37" s="12">
        <f t="shared" si="18"/>
        <v>253.14545442950501</v>
      </c>
      <c r="W37" s="12">
        <f t="shared" si="19"/>
        <v>299.14292911256337</v>
      </c>
    </row>
    <row r="38" spans="1:23" x14ac:dyDescent="0.25">
      <c r="A38">
        <f t="shared" si="13"/>
        <v>175</v>
      </c>
      <c r="B38" s="1" t="s">
        <v>9</v>
      </c>
      <c r="C38" t="s">
        <v>59</v>
      </c>
      <c r="D38" t="s">
        <v>59</v>
      </c>
      <c r="E38" t="s">
        <v>59</v>
      </c>
      <c r="F38">
        <v>0.7</v>
      </c>
      <c r="G38">
        <v>0.85</v>
      </c>
      <c r="H38">
        <f t="shared" si="4"/>
        <v>0.85</v>
      </c>
      <c r="I38">
        <v>15</v>
      </c>
      <c r="J38">
        <f t="shared" si="5"/>
        <v>1.08</v>
      </c>
      <c r="K38">
        <f t="shared" si="20"/>
        <v>0.89999999999999991</v>
      </c>
      <c r="L38">
        <f t="shared" si="21"/>
        <v>0.75</v>
      </c>
      <c r="M38" s="1">
        <f t="shared" si="12"/>
        <v>5</v>
      </c>
      <c r="N38" s="29">
        <f t="shared" si="14"/>
        <v>10.2469507659596</v>
      </c>
      <c r="O38" s="29">
        <f t="shared" si="15"/>
        <v>11.224972160321823</v>
      </c>
      <c r="P38" s="6">
        <f t="shared" si="0"/>
        <v>0</v>
      </c>
      <c r="Q38" s="2">
        <f t="shared" si="1"/>
        <v>19.443901531919202</v>
      </c>
      <c r="R38" s="9">
        <f t="shared" si="2"/>
        <v>9.5469507659596005</v>
      </c>
      <c r="S38" s="9">
        <f t="shared" si="3"/>
        <v>194.44390153191921</v>
      </c>
      <c r="T38" s="12">
        <f t="shared" si="16"/>
        <v>213.5378030638384</v>
      </c>
      <c r="U38" s="12">
        <f t="shared" si="17"/>
        <v>261.27255689363642</v>
      </c>
      <c r="V38" s="12">
        <f t="shared" si="18"/>
        <v>261.27255689363642</v>
      </c>
      <c r="W38" s="12">
        <f t="shared" si="19"/>
        <v>309.00731072343444</v>
      </c>
    </row>
    <row r="39" spans="1:23" x14ac:dyDescent="0.25">
      <c r="A39">
        <f t="shared" si="13"/>
        <v>180</v>
      </c>
      <c r="B39" s="1" t="s">
        <v>9</v>
      </c>
      <c r="C39" t="s">
        <v>59</v>
      </c>
      <c r="D39" t="s">
        <v>59</v>
      </c>
      <c r="E39" t="s">
        <v>59</v>
      </c>
      <c r="F39">
        <v>0.7</v>
      </c>
      <c r="G39">
        <v>0.85</v>
      </c>
      <c r="H39">
        <f t="shared" si="4"/>
        <v>0.85</v>
      </c>
      <c r="I39">
        <v>15</v>
      </c>
      <c r="J39">
        <f t="shared" si="5"/>
        <v>1.08</v>
      </c>
      <c r="K39">
        <f t="shared" si="20"/>
        <v>0.89999999999999991</v>
      </c>
      <c r="L39">
        <f t="shared" si="21"/>
        <v>0.75</v>
      </c>
      <c r="M39" s="1">
        <f t="shared" si="12"/>
        <v>5</v>
      </c>
      <c r="N39" s="29">
        <f t="shared" si="14"/>
        <v>10.65363787633126</v>
      </c>
      <c r="O39" s="29">
        <f t="shared" si="15"/>
        <v>11.61895003862225</v>
      </c>
      <c r="P39" s="6">
        <f t="shared" si="0"/>
        <v>0</v>
      </c>
      <c r="Q39" s="2">
        <f t="shared" si="1"/>
        <v>20.257275752662522</v>
      </c>
      <c r="R39" s="9">
        <f t="shared" si="2"/>
        <v>9.9536378763312605</v>
      </c>
      <c r="S39" s="9">
        <f t="shared" si="3"/>
        <v>200.25727575266251</v>
      </c>
      <c r="T39" s="12">
        <f t="shared" si="16"/>
        <v>220.16455150532502</v>
      </c>
      <c r="U39" s="12">
        <f t="shared" si="17"/>
        <v>269.93274088698132</v>
      </c>
      <c r="V39" s="12">
        <f t="shared" si="18"/>
        <v>269.93274088698132</v>
      </c>
      <c r="W39" s="12">
        <f t="shared" si="19"/>
        <v>319.70093026863765</v>
      </c>
    </row>
    <row r="40" spans="1:23" x14ac:dyDescent="0.25">
      <c r="A40">
        <f t="shared" si="13"/>
        <v>185</v>
      </c>
      <c r="B40" s="1" t="s">
        <v>9</v>
      </c>
      <c r="C40" t="s">
        <v>59</v>
      </c>
      <c r="D40" t="s">
        <v>59</v>
      </c>
      <c r="E40" t="s">
        <v>59</v>
      </c>
      <c r="F40">
        <v>0.7</v>
      </c>
      <c r="G40">
        <v>0.85</v>
      </c>
      <c r="H40">
        <f t="shared" si="4"/>
        <v>0.85</v>
      </c>
      <c r="I40">
        <v>15</v>
      </c>
      <c r="J40">
        <f t="shared" si="5"/>
        <v>1.08</v>
      </c>
      <c r="K40">
        <f t="shared" si="20"/>
        <v>0.89999999999999991</v>
      </c>
      <c r="L40">
        <f t="shared" si="21"/>
        <v>0.75</v>
      </c>
      <c r="M40" s="1">
        <f t="shared" si="12"/>
        <v>5</v>
      </c>
      <c r="N40" s="29">
        <f t="shared" si="14"/>
        <v>11.045361017187263</v>
      </c>
      <c r="O40" s="29">
        <f t="shared" si="15"/>
        <v>12</v>
      </c>
      <c r="P40" s="6">
        <f t="shared" si="0"/>
        <v>0</v>
      </c>
      <c r="Q40" s="2">
        <f t="shared" si="1"/>
        <v>21.040722034374529</v>
      </c>
      <c r="R40" s="9">
        <f t="shared" si="2"/>
        <v>10.345361017187264</v>
      </c>
      <c r="S40" s="9">
        <f t="shared" si="3"/>
        <v>206.04072203437454</v>
      </c>
      <c r="T40" s="12">
        <f t="shared" si="16"/>
        <v>226.73144406874906</v>
      </c>
      <c r="U40" s="12">
        <f t="shared" si="17"/>
        <v>278.4582491546854</v>
      </c>
      <c r="V40" s="12">
        <f t="shared" si="18"/>
        <v>278.4582491546854</v>
      </c>
      <c r="W40" s="12">
        <f t="shared" si="19"/>
        <v>330.1850542406217</v>
      </c>
    </row>
    <row r="41" spans="1:23" x14ac:dyDescent="0.25">
      <c r="A41">
        <f t="shared" si="13"/>
        <v>190</v>
      </c>
      <c r="B41" s="1" t="s">
        <v>9</v>
      </c>
      <c r="C41" t="s">
        <v>59</v>
      </c>
      <c r="D41" t="s">
        <v>59</v>
      </c>
      <c r="E41" t="s">
        <v>59</v>
      </c>
      <c r="F41">
        <v>0.7</v>
      </c>
      <c r="G41">
        <v>0.85</v>
      </c>
      <c r="H41">
        <f t="shared" si="4"/>
        <v>0.85</v>
      </c>
      <c r="I41">
        <v>15</v>
      </c>
      <c r="J41">
        <f t="shared" si="5"/>
        <v>1.08</v>
      </c>
      <c r="K41">
        <f t="shared" si="20"/>
        <v>0.89999999999999991</v>
      </c>
      <c r="L41">
        <f t="shared" si="21"/>
        <v>0.75</v>
      </c>
      <c r="M41" s="1">
        <f t="shared" si="12"/>
        <v>5</v>
      </c>
      <c r="N41" s="29">
        <f t="shared" si="14"/>
        <v>11.423659658795865</v>
      </c>
      <c r="O41" s="29">
        <f t="shared" si="15"/>
        <v>12.369316876852981</v>
      </c>
      <c r="P41" s="6">
        <f t="shared" si="0"/>
        <v>0</v>
      </c>
      <c r="Q41" s="2">
        <f t="shared" si="1"/>
        <v>21.797319317591732</v>
      </c>
      <c r="R41" s="9">
        <f t="shared" si="2"/>
        <v>10.723659658795865</v>
      </c>
      <c r="S41" s="9">
        <f t="shared" si="3"/>
        <v>211.79731931759173</v>
      </c>
      <c r="T41" s="12">
        <f t="shared" si="16"/>
        <v>233.24463863518346</v>
      </c>
      <c r="U41" s="12">
        <f t="shared" si="17"/>
        <v>286.8629369291628</v>
      </c>
      <c r="V41" s="12">
        <f t="shared" si="18"/>
        <v>286.8629369291628</v>
      </c>
      <c r="W41" s="12">
        <f t="shared" si="19"/>
        <v>340.48123522314211</v>
      </c>
    </row>
    <row r="42" spans="1:23" x14ac:dyDescent="0.25">
      <c r="A42">
        <f t="shared" si="13"/>
        <v>195</v>
      </c>
      <c r="B42" s="1" t="s">
        <v>9</v>
      </c>
      <c r="C42" t="s">
        <v>59</v>
      </c>
      <c r="D42" t="s">
        <v>59</v>
      </c>
      <c r="E42" t="s">
        <v>59</v>
      </c>
      <c r="F42">
        <v>0.7</v>
      </c>
      <c r="G42">
        <v>0.85</v>
      </c>
      <c r="H42">
        <f t="shared" si="4"/>
        <v>0.85</v>
      </c>
      <c r="I42">
        <v>15</v>
      </c>
      <c r="J42">
        <f t="shared" si="5"/>
        <v>1.08</v>
      </c>
      <c r="K42">
        <f t="shared" si="20"/>
        <v>0.89999999999999991</v>
      </c>
      <c r="L42">
        <f t="shared" si="21"/>
        <v>0.75</v>
      </c>
      <c r="M42" s="1">
        <f t="shared" si="12"/>
        <v>5</v>
      </c>
      <c r="N42" s="29">
        <f>MIN(SQRT(N41^2 + 2*$B$4*H41), (I42+J42))</f>
        <v>11.789826122551599</v>
      </c>
      <c r="O42" s="29">
        <f t="shared" si="15"/>
        <v>12.727922061357855</v>
      </c>
      <c r="P42" s="6">
        <f t="shared" si="0"/>
        <v>0</v>
      </c>
      <c r="Q42" s="2">
        <f t="shared" si="1"/>
        <v>22.5296522451032</v>
      </c>
      <c r="R42" s="9">
        <f t="shared" si="2"/>
        <v>11.089826122551599</v>
      </c>
      <c r="S42" s="9">
        <f t="shared" si="3"/>
        <v>217.52965224510319</v>
      </c>
      <c r="T42" s="12">
        <f t="shared" si="16"/>
        <v>239.70930449020639</v>
      </c>
      <c r="U42" s="12">
        <f t="shared" si="17"/>
        <v>295.1584351029644</v>
      </c>
      <c r="V42" s="12">
        <f t="shared" si="18"/>
        <v>295.1584351029644</v>
      </c>
      <c r="W42" s="12">
        <f t="shared" si="19"/>
        <v>350.60756571572239</v>
      </c>
    </row>
    <row r="43" spans="1:23" x14ac:dyDescent="0.25">
      <c r="A43">
        <f t="shared" si="13"/>
        <v>200</v>
      </c>
      <c r="B43" s="1" t="s">
        <v>9</v>
      </c>
      <c r="C43" t="s">
        <v>59</v>
      </c>
      <c r="D43" t="s">
        <v>59</v>
      </c>
      <c r="E43" t="s">
        <v>59</v>
      </c>
      <c r="F43">
        <v>0.7</v>
      </c>
      <c r="G43">
        <v>0.85</v>
      </c>
      <c r="H43">
        <f t="shared" si="4"/>
        <v>0.85</v>
      </c>
      <c r="I43">
        <v>15</v>
      </c>
      <c r="J43">
        <f t="shared" si="5"/>
        <v>1.08</v>
      </c>
      <c r="K43">
        <f t="shared" si="20"/>
        <v>0.89999999999999991</v>
      </c>
      <c r="L43">
        <f t="shared" si="21"/>
        <v>0.75</v>
      </c>
      <c r="M43" s="1">
        <f t="shared" si="12"/>
        <v>5</v>
      </c>
      <c r="N43" s="29">
        <f t="shared" si="14"/>
        <v>12.144957801491122</v>
      </c>
      <c r="O43" s="29">
        <f t="shared" si="15"/>
        <v>13.076696830622021</v>
      </c>
      <c r="P43" s="6">
        <f t="shared" si="0"/>
        <v>0</v>
      </c>
      <c r="Q43" s="2">
        <f t="shared" si="1"/>
        <v>23.239915602982247</v>
      </c>
      <c r="R43" s="9">
        <f t="shared" si="2"/>
        <v>11.444957801491123</v>
      </c>
      <c r="S43" s="9">
        <f t="shared" si="3"/>
        <v>223.23991560298225</v>
      </c>
      <c r="T43" s="12">
        <f t="shared" si="16"/>
        <v>246.12983120596451</v>
      </c>
      <c r="U43" s="12">
        <f t="shared" si="17"/>
        <v>303.35462021342011</v>
      </c>
      <c r="V43" s="12">
        <f t="shared" si="18"/>
        <v>303.35462021342011</v>
      </c>
      <c r="W43" s="12">
        <f t="shared" si="19"/>
        <v>360.57940922087573</v>
      </c>
    </row>
    <row r="44" spans="1:23" x14ac:dyDescent="0.25">
      <c r="A44">
        <f t="shared" si="13"/>
        <v>205</v>
      </c>
      <c r="B44" s="1" t="s">
        <v>9</v>
      </c>
      <c r="C44" t="s">
        <v>59</v>
      </c>
      <c r="D44" t="s">
        <v>59</v>
      </c>
      <c r="E44" t="s">
        <v>59</v>
      </c>
      <c r="F44">
        <v>0.7</v>
      </c>
      <c r="G44">
        <v>0.85</v>
      </c>
      <c r="H44">
        <f t="shared" ref="H44:H49" si="22">IF(N44&lt;$B$5,F44,G44)</f>
        <v>0.85</v>
      </c>
      <c r="I44">
        <v>15</v>
      </c>
      <c r="J44">
        <f t="shared" si="5"/>
        <v>1.08</v>
      </c>
      <c r="K44">
        <f t="shared" si="20"/>
        <v>0.89999999999999991</v>
      </c>
      <c r="L44">
        <f t="shared" si="21"/>
        <v>0.75</v>
      </c>
      <c r="M44" s="1">
        <f t="shared" si="12"/>
        <v>5</v>
      </c>
      <c r="N44" s="29">
        <f t="shared" si="14"/>
        <v>12.489995996796798</v>
      </c>
      <c r="O44" s="29">
        <f t="shared" si="15"/>
        <v>13.416407864998739</v>
      </c>
      <c r="P44" s="6">
        <f t="shared" si="0"/>
        <v>0</v>
      </c>
      <c r="Q44" s="2">
        <f t="shared" si="1"/>
        <v>23.9299919935936</v>
      </c>
      <c r="R44" s="9">
        <f t="shared" si="2"/>
        <v>11.789995996796799</v>
      </c>
      <c r="S44" s="9">
        <f t="shared" si="3"/>
        <v>228.9299919935936</v>
      </c>
      <c r="T44" s="12">
        <f t="shared" ref="T44:T62" si="23">S44 + R44*$B$8</f>
        <v>252.50998398718721</v>
      </c>
      <c r="U44" s="12">
        <f t="shared" ref="U44:U62" si="24">S44 + R44*($B$8+$B$9)</f>
        <v>311.45996397117119</v>
      </c>
      <c r="V44" s="12">
        <f t="shared" ref="V44:V62" si="25">S44 + R44*($B$8+$B$10)</f>
        <v>311.45996397117119</v>
      </c>
      <c r="W44" s="12">
        <f t="shared" ref="W44:W62" si="26">S44+R44*($B$8+$B$10+$B$11)</f>
        <v>370.4099439551552</v>
      </c>
    </row>
    <row r="45" spans="1:23" x14ac:dyDescent="0.25">
      <c r="A45">
        <f t="shared" si="13"/>
        <v>210</v>
      </c>
      <c r="B45" s="1" t="s">
        <v>9</v>
      </c>
      <c r="C45" t="s">
        <v>59</v>
      </c>
      <c r="D45" t="s">
        <v>59</v>
      </c>
      <c r="E45" t="s">
        <v>59</v>
      </c>
      <c r="F45">
        <v>0.7</v>
      </c>
      <c r="G45">
        <v>0.85</v>
      </c>
      <c r="H45">
        <f t="shared" si="22"/>
        <v>0.85</v>
      </c>
      <c r="I45">
        <v>15</v>
      </c>
      <c r="J45">
        <f t="shared" si="5"/>
        <v>1.08</v>
      </c>
      <c r="K45">
        <f t="shared" si="20"/>
        <v>0.89999999999999991</v>
      </c>
      <c r="L45">
        <f t="shared" si="21"/>
        <v>0.75</v>
      </c>
      <c r="M45" s="1">
        <f t="shared" si="12"/>
        <v>5</v>
      </c>
      <c r="N45" s="29">
        <f t="shared" si="14"/>
        <v>12.825755338380663</v>
      </c>
      <c r="O45" s="29">
        <f t="shared" si="15"/>
        <v>13.74772708486752</v>
      </c>
      <c r="P45" s="6">
        <f t="shared" si="0"/>
        <v>0</v>
      </c>
      <c r="Q45" s="2">
        <f t="shared" si="1"/>
        <v>24.601510676761329</v>
      </c>
      <c r="R45" s="9">
        <f t="shared" si="2"/>
        <v>12.125755338380664</v>
      </c>
      <c r="S45" s="9">
        <f t="shared" si="3"/>
        <v>234.60151067676134</v>
      </c>
      <c r="T45" s="12">
        <f t="shared" si="23"/>
        <v>258.85302135352265</v>
      </c>
      <c r="U45" s="12">
        <f t="shared" si="24"/>
        <v>319.48179804542599</v>
      </c>
      <c r="V45" s="12">
        <f t="shared" si="25"/>
        <v>319.48179804542599</v>
      </c>
      <c r="W45" s="12">
        <f t="shared" si="26"/>
        <v>380.11057473732933</v>
      </c>
    </row>
    <row r="46" spans="1:23" x14ac:dyDescent="0.25">
      <c r="A46">
        <f t="shared" si="13"/>
        <v>215</v>
      </c>
      <c r="B46" s="1" t="s">
        <v>9</v>
      </c>
      <c r="C46" t="s">
        <v>59</v>
      </c>
      <c r="D46" t="s">
        <v>59</v>
      </c>
      <c r="E46" t="s">
        <v>59</v>
      </c>
      <c r="F46">
        <v>0.7</v>
      </c>
      <c r="G46">
        <v>0.85</v>
      </c>
      <c r="H46">
        <f t="shared" si="22"/>
        <v>0.85</v>
      </c>
      <c r="I46">
        <v>15</v>
      </c>
      <c r="J46">
        <f t="shared" si="5"/>
        <v>1.08</v>
      </c>
      <c r="K46">
        <f t="shared" si="20"/>
        <v>0.89999999999999991</v>
      </c>
      <c r="L46">
        <f t="shared" si="21"/>
        <v>0.75</v>
      </c>
      <c r="M46" s="1">
        <f t="shared" si="12"/>
        <v>5</v>
      </c>
      <c r="N46" s="29">
        <f t="shared" si="14"/>
        <v>13.152946437965909</v>
      </c>
      <c r="O46" s="29">
        <f t="shared" si="15"/>
        <v>14.071247279470288</v>
      </c>
      <c r="P46" s="6">
        <f t="shared" si="0"/>
        <v>0</v>
      </c>
      <c r="Q46" s="2">
        <f t="shared" si="1"/>
        <v>25.255892875931821</v>
      </c>
      <c r="R46" s="9">
        <f t="shared" si="2"/>
        <v>12.45294643796591</v>
      </c>
      <c r="S46" s="9">
        <f t="shared" si="3"/>
        <v>240.25589287593181</v>
      </c>
      <c r="T46" s="12">
        <f t="shared" si="23"/>
        <v>265.16178575186365</v>
      </c>
      <c r="U46" s="12">
        <f t="shared" si="24"/>
        <v>327.42651794169319</v>
      </c>
      <c r="V46" s="12">
        <f t="shared" si="25"/>
        <v>327.42651794169319</v>
      </c>
      <c r="W46" s="12">
        <f t="shared" si="26"/>
        <v>389.69125013152274</v>
      </c>
    </row>
    <row r="47" spans="1:23" x14ac:dyDescent="0.25">
      <c r="A47">
        <f t="shared" si="13"/>
        <v>220</v>
      </c>
      <c r="B47" s="1" t="s">
        <v>9</v>
      </c>
      <c r="C47" t="s">
        <v>59</v>
      </c>
      <c r="D47" t="s">
        <v>59</v>
      </c>
      <c r="E47" t="s">
        <v>59</v>
      </c>
      <c r="F47">
        <v>0.7</v>
      </c>
      <c r="G47">
        <v>0.85</v>
      </c>
      <c r="H47">
        <f t="shared" si="22"/>
        <v>0.85</v>
      </c>
      <c r="I47">
        <v>15</v>
      </c>
      <c r="J47">
        <f t="shared" si="5"/>
        <v>1.08</v>
      </c>
      <c r="K47">
        <f t="shared" si="20"/>
        <v>0.89999999999999991</v>
      </c>
      <c r="L47">
        <f t="shared" si="21"/>
        <v>0.75</v>
      </c>
      <c r="M47" s="1">
        <f t="shared" si="12"/>
        <v>5</v>
      </c>
      <c r="N47" s="29">
        <f t="shared" si="14"/>
        <v>13.472193585307483</v>
      </c>
      <c r="O47" s="29">
        <f t="shared" si="15"/>
        <v>14.387494569938159</v>
      </c>
      <c r="P47" s="6">
        <f t="shared" si="0"/>
        <v>0</v>
      </c>
      <c r="Q47" s="2">
        <f t="shared" si="1"/>
        <v>25.894387170614969</v>
      </c>
      <c r="R47" s="9">
        <f t="shared" si="2"/>
        <v>12.772193585307484</v>
      </c>
      <c r="S47" s="9">
        <f t="shared" si="3"/>
        <v>245.89438717061498</v>
      </c>
      <c r="T47" s="12">
        <f t="shared" si="23"/>
        <v>271.43877434122993</v>
      </c>
      <c r="U47" s="12">
        <f t="shared" si="24"/>
        <v>335.29974226776733</v>
      </c>
      <c r="V47" s="12">
        <f t="shared" si="25"/>
        <v>335.29974226776733</v>
      </c>
      <c r="W47" s="12">
        <f t="shared" si="26"/>
        <v>399.16071019430478</v>
      </c>
    </row>
    <row r="48" spans="1:23" x14ac:dyDescent="0.25">
      <c r="A48">
        <f t="shared" si="13"/>
        <v>225</v>
      </c>
      <c r="B48" s="1" t="s">
        <v>9</v>
      </c>
      <c r="C48" t="s">
        <v>59</v>
      </c>
      <c r="D48" t="s">
        <v>59</v>
      </c>
      <c r="E48" t="s">
        <v>59</v>
      </c>
      <c r="F48">
        <v>0.7</v>
      </c>
      <c r="G48">
        <v>0.85</v>
      </c>
      <c r="H48">
        <f t="shared" si="22"/>
        <v>0.85</v>
      </c>
      <c r="I48">
        <v>15</v>
      </c>
      <c r="J48">
        <f t="shared" si="5"/>
        <v>1.08</v>
      </c>
      <c r="K48">
        <f t="shared" si="20"/>
        <v>0.89999999999999991</v>
      </c>
      <c r="L48">
        <f t="shared" si="21"/>
        <v>0.75</v>
      </c>
      <c r="M48" s="1">
        <f t="shared" si="12"/>
        <v>5</v>
      </c>
      <c r="N48" s="29">
        <f t="shared" si="14"/>
        <v>13.784048752090225</v>
      </c>
      <c r="O48" s="29">
        <f t="shared" si="15"/>
        <v>14.696938456699069</v>
      </c>
      <c r="P48" s="6">
        <f t="shared" si="0"/>
        <v>0</v>
      </c>
      <c r="Q48" s="2">
        <f t="shared" si="1"/>
        <v>26.518097504180453</v>
      </c>
      <c r="R48" s="9">
        <f t="shared" si="2"/>
        <v>13.084048752090226</v>
      </c>
      <c r="S48" s="9">
        <f t="shared" si="3"/>
        <v>251.51809750418045</v>
      </c>
      <c r="T48" s="12">
        <f t="shared" si="23"/>
        <v>277.68619500836087</v>
      </c>
      <c r="U48" s="12">
        <f t="shared" si="24"/>
        <v>343.10643876881204</v>
      </c>
      <c r="V48" s="12">
        <f t="shared" si="25"/>
        <v>343.10643876881204</v>
      </c>
      <c r="W48" s="12">
        <f t="shared" si="26"/>
        <v>408.52668252926316</v>
      </c>
    </row>
    <row r="49" spans="1:23" x14ac:dyDescent="0.25">
      <c r="A49">
        <f t="shared" si="13"/>
        <v>230</v>
      </c>
      <c r="B49" s="1" t="s">
        <v>9</v>
      </c>
      <c r="C49" t="s">
        <v>59</v>
      </c>
      <c r="D49" t="s">
        <v>59</v>
      </c>
      <c r="E49" t="s">
        <v>59</v>
      </c>
      <c r="F49">
        <v>0.7</v>
      </c>
      <c r="G49">
        <v>0.85</v>
      </c>
      <c r="H49">
        <f t="shared" si="22"/>
        <v>0.85</v>
      </c>
      <c r="I49">
        <v>15</v>
      </c>
      <c r="J49">
        <f t="shared" si="5"/>
        <v>1.08</v>
      </c>
      <c r="K49">
        <f t="shared" si="20"/>
        <v>0.89999999999999991</v>
      </c>
      <c r="L49">
        <f t="shared" si="21"/>
        <v>0.75</v>
      </c>
      <c r="M49" s="1">
        <f t="shared" si="12"/>
        <v>5</v>
      </c>
      <c r="N49" s="29">
        <f t="shared" si="14"/>
        <v>14.089002803605373</v>
      </c>
      <c r="O49" s="29">
        <f t="shared" si="15"/>
        <v>15</v>
      </c>
      <c r="P49" s="6">
        <f t="shared" si="0"/>
        <v>0</v>
      </c>
      <c r="Q49" s="2">
        <f t="shared" si="1"/>
        <v>27.128005607210749</v>
      </c>
      <c r="R49" s="9">
        <f t="shared" si="2"/>
        <v>13.389002803605374</v>
      </c>
      <c r="S49" s="9">
        <f t="shared" si="3"/>
        <v>257.12800560721075</v>
      </c>
      <c r="T49" s="12">
        <f t="shared" si="23"/>
        <v>283.90601121442148</v>
      </c>
      <c r="U49" s="12">
        <f t="shared" si="24"/>
        <v>350.85102523244836</v>
      </c>
      <c r="V49" s="12">
        <f t="shared" si="25"/>
        <v>350.85102523244836</v>
      </c>
      <c r="W49" s="12">
        <f t="shared" si="26"/>
        <v>417.79603925047525</v>
      </c>
    </row>
    <row r="50" spans="1:23" x14ac:dyDescent="0.25">
      <c r="A50">
        <f t="shared" si="13"/>
        <v>235</v>
      </c>
      <c r="B50" s="1" t="s">
        <v>9</v>
      </c>
      <c r="C50" t="s">
        <v>59</v>
      </c>
      <c r="D50" t="s">
        <v>59</v>
      </c>
      <c r="E50" t="s">
        <v>59</v>
      </c>
      <c r="F50">
        <v>0.7</v>
      </c>
      <c r="G50">
        <v>0.85</v>
      </c>
      <c r="H50">
        <f t="shared" ref="H50:H56" si="27">IF(N50&lt;$B$5,F50,G50)</f>
        <v>0.85</v>
      </c>
      <c r="I50">
        <v>15</v>
      </c>
      <c r="J50">
        <f>IF(  (I50&gt;$C$13),   MIN( $C$14 +  $C$17 * (I50-$C$13), $C$16    ), ($C$14)  )</f>
        <v>1.08</v>
      </c>
      <c r="K50">
        <f t="shared" si="20"/>
        <v>0.89999999999999991</v>
      </c>
      <c r="L50">
        <f t="shared" si="21"/>
        <v>0.75</v>
      </c>
      <c r="M50" s="1">
        <f t="shared" si="12"/>
        <v>5</v>
      </c>
      <c r="N50" s="29">
        <f t="shared" si="14"/>
        <v>14.387494569938161</v>
      </c>
      <c r="O50" s="29">
        <f t="shared" si="15"/>
        <v>15.297058540778355</v>
      </c>
      <c r="P50" s="6">
        <f t="shared" si="0"/>
        <v>0</v>
      </c>
      <c r="Q50" s="2">
        <f t="shared" si="1"/>
        <v>27.724989139876325</v>
      </c>
      <c r="R50" s="9">
        <f t="shared" si="2"/>
        <v>13.687494569938162</v>
      </c>
      <c r="S50" s="9">
        <f t="shared" si="3"/>
        <v>262.7249891398763</v>
      </c>
      <c r="T50" s="12">
        <f t="shared" si="23"/>
        <v>290.09997827975263</v>
      </c>
      <c r="U50" s="12">
        <f t="shared" si="24"/>
        <v>358.53745112944341</v>
      </c>
      <c r="V50" s="12">
        <f t="shared" si="25"/>
        <v>358.53745112944341</v>
      </c>
      <c r="W50" s="12">
        <f t="shared" si="26"/>
        <v>426.97492397913425</v>
      </c>
    </row>
    <row r="51" spans="1:23" x14ac:dyDescent="0.25">
      <c r="A51">
        <f t="shared" si="13"/>
        <v>240</v>
      </c>
      <c r="B51" s="1" t="s">
        <v>9</v>
      </c>
      <c r="C51" t="s">
        <v>59</v>
      </c>
      <c r="D51" t="s">
        <v>59</v>
      </c>
      <c r="E51" t="s">
        <v>59</v>
      </c>
      <c r="F51">
        <v>0.7</v>
      </c>
      <c r="G51">
        <v>0.85</v>
      </c>
      <c r="H51">
        <f t="shared" si="27"/>
        <v>0.85</v>
      </c>
      <c r="I51">
        <v>15</v>
      </c>
      <c r="J51">
        <f t="shared" si="5"/>
        <v>1.08</v>
      </c>
      <c r="K51">
        <f>IF(  (I51&gt;$D$13),   MIN( $D$14 +  $D$17 * (I51-$D$13), $D$16    ), ($D$14)  )</f>
        <v>0.89999999999999991</v>
      </c>
      <c r="L51">
        <f>IF(  (I51&gt;$E$13),   MIN( $E$14 +  $E$17 * (I51-$E$13), $E$16    ), ($E$14)  )</f>
        <v>0.75</v>
      </c>
      <c r="M51" s="1">
        <f t="shared" si="12"/>
        <v>5</v>
      </c>
      <c r="N51" s="29">
        <f t="shared" si="14"/>
        <v>14.6799182559032</v>
      </c>
      <c r="O51" s="29">
        <f t="shared" si="15"/>
        <v>15.588457268119896</v>
      </c>
      <c r="P51" s="6">
        <f t="shared" si="0"/>
        <v>0</v>
      </c>
      <c r="Q51" s="2">
        <f t="shared" si="1"/>
        <v>28.309836511806402</v>
      </c>
      <c r="R51" s="9">
        <f t="shared" si="2"/>
        <v>13.9799182559032</v>
      </c>
      <c r="S51" s="9">
        <f t="shared" si="3"/>
        <v>268.3098365118064</v>
      </c>
      <c r="T51" s="12">
        <f t="shared" si="23"/>
        <v>296.26967302361277</v>
      </c>
      <c r="U51" s="12">
        <f t="shared" si="24"/>
        <v>366.16926430312878</v>
      </c>
      <c r="V51" s="12">
        <f t="shared" si="25"/>
        <v>366.16926430312878</v>
      </c>
      <c r="W51" s="12">
        <f t="shared" si="26"/>
        <v>436.0688555826448</v>
      </c>
    </row>
    <row r="52" spans="1:23" x14ac:dyDescent="0.25">
      <c r="A52">
        <f t="shared" si="13"/>
        <v>245</v>
      </c>
      <c r="B52" s="1" t="s">
        <v>9</v>
      </c>
      <c r="C52" t="s">
        <v>59</v>
      </c>
      <c r="D52" t="s">
        <v>59</v>
      </c>
      <c r="E52" t="s">
        <v>59</v>
      </c>
      <c r="F52">
        <v>0.7</v>
      </c>
      <c r="G52">
        <v>0.85</v>
      </c>
      <c r="H52">
        <f t="shared" si="27"/>
        <v>0.85</v>
      </c>
      <c r="I52">
        <v>15</v>
      </c>
      <c r="J52">
        <f t="shared" si="5"/>
        <v>1.08</v>
      </c>
      <c r="K52">
        <f t="shared" ref="K52:K69" si="28">IF(  (I52&gt;$D$13),   MIN( $D$14 +  $D$17 * (I52-$D$13), $D$16    ), ($D$14)  )</f>
        <v>0.89999999999999991</v>
      </c>
      <c r="L52">
        <f t="shared" ref="L52:L69" si="29">IF(  (I52&gt;$E$13),   MIN( $E$14 +  $E$17 * (I52-$E$13), $E$16    ), ($E$14)  )</f>
        <v>0.75</v>
      </c>
      <c r="M52" s="1">
        <f xml:space="preserve"> IF( I52&gt;I51,I51,M51)</f>
        <v>5</v>
      </c>
      <c r="N52" s="29">
        <f>MIN(SQRT(N51^2 + 2*$B$4*H51), (I52+J52))</f>
        <v>14.966629547095767</v>
      </c>
      <c r="O52" s="29">
        <f>MIN(SQRT(O51^2 + 2*$B$4*0.9), (I52+K52))</f>
        <v>15.874507866387544</v>
      </c>
      <c r="P52" s="6">
        <f t="shared" si="0"/>
        <v>0</v>
      </c>
      <c r="Q52" s="2">
        <f t="shared" si="1"/>
        <v>28.883259094191537</v>
      </c>
      <c r="R52" s="9">
        <f t="shared" si="2"/>
        <v>14.266629547095768</v>
      </c>
      <c r="S52" s="9">
        <f t="shared" si="3"/>
        <v>273.88325909419154</v>
      </c>
      <c r="T52" s="12">
        <f t="shared" si="23"/>
        <v>302.41651818838307</v>
      </c>
      <c r="U52" s="12">
        <f t="shared" si="24"/>
        <v>373.74966592386193</v>
      </c>
      <c r="V52" s="12">
        <f t="shared" si="25"/>
        <v>373.74966592386193</v>
      </c>
      <c r="W52" s="12">
        <f t="shared" si="26"/>
        <v>445.08281365934079</v>
      </c>
    </row>
    <row r="53" spans="1:23" x14ac:dyDescent="0.25">
      <c r="A53">
        <f t="shared" si="13"/>
        <v>250</v>
      </c>
      <c r="B53" s="1" t="s">
        <v>9</v>
      </c>
      <c r="C53" t="s">
        <v>59</v>
      </c>
      <c r="D53" t="s">
        <v>59</v>
      </c>
      <c r="E53" t="s">
        <v>59</v>
      </c>
      <c r="F53">
        <v>0.7</v>
      </c>
      <c r="G53">
        <v>0.85</v>
      </c>
      <c r="H53">
        <f t="shared" si="27"/>
        <v>0.85</v>
      </c>
      <c r="I53">
        <v>15</v>
      </c>
      <c r="J53">
        <f t="shared" si="5"/>
        <v>1.08</v>
      </c>
      <c r="K53">
        <f t="shared" si="28"/>
        <v>0.89999999999999991</v>
      </c>
      <c r="L53">
        <f t="shared" si="29"/>
        <v>0.75</v>
      </c>
      <c r="M53" s="1">
        <f t="shared" si="12"/>
        <v>5</v>
      </c>
      <c r="N53" s="29">
        <f t="shared" si="14"/>
        <v>15.247950681976908</v>
      </c>
      <c r="O53" s="29">
        <f t="shared" si="15"/>
        <v>15.9</v>
      </c>
      <c r="P53" s="6">
        <f t="shared" si="0"/>
        <v>0</v>
      </c>
      <c r="Q53" s="2">
        <f t="shared" si="1"/>
        <v>29.445901363953819</v>
      </c>
      <c r="R53" s="9">
        <f t="shared" si="2"/>
        <v>14.547950681976909</v>
      </c>
      <c r="S53" s="9">
        <f t="shared" si="3"/>
        <v>279.44590136395379</v>
      </c>
      <c r="T53" s="12">
        <f t="shared" si="23"/>
        <v>308.54180272790762</v>
      </c>
      <c r="U53" s="12">
        <f t="shared" si="24"/>
        <v>381.28155613779217</v>
      </c>
      <c r="V53" s="12">
        <f t="shared" si="25"/>
        <v>381.28155613779217</v>
      </c>
      <c r="W53" s="12">
        <f t="shared" si="26"/>
        <v>454.02130954767671</v>
      </c>
    </row>
    <row r="54" spans="1:23" x14ac:dyDescent="0.25">
      <c r="A54">
        <f t="shared" si="13"/>
        <v>255</v>
      </c>
      <c r="B54" s="1" t="s">
        <v>9</v>
      </c>
      <c r="C54" t="s">
        <v>59</v>
      </c>
      <c r="D54" t="s">
        <v>59</v>
      </c>
      <c r="E54" t="s">
        <v>59</v>
      </c>
      <c r="F54">
        <v>0.7</v>
      </c>
      <c r="G54">
        <v>0.85</v>
      </c>
      <c r="H54">
        <f t="shared" si="27"/>
        <v>0.85</v>
      </c>
      <c r="I54">
        <v>15</v>
      </c>
      <c r="J54">
        <f t="shared" si="5"/>
        <v>1.08</v>
      </c>
      <c r="K54">
        <f t="shared" si="28"/>
        <v>0.89999999999999991</v>
      </c>
      <c r="L54">
        <f t="shared" si="29"/>
        <v>0.75</v>
      </c>
      <c r="M54" s="1">
        <f t="shared" si="12"/>
        <v>5</v>
      </c>
      <c r="N54" s="29">
        <f>MIN(SQRT(N53^2 + 2*$B$4*H53), (I54+J54))</f>
        <v>15.524174696260026</v>
      </c>
      <c r="O54" s="29">
        <f t="shared" si="15"/>
        <v>15.9</v>
      </c>
      <c r="P54" s="6">
        <f t="shared" ref="P54:P90" si="30" xml:space="preserve"> IF((I54=$C$18),-1,IF(((I54+J54)=N54),1,0))</f>
        <v>0</v>
      </c>
      <c r="Q54" s="2">
        <f t="shared" ref="Q54:Q85" si="31">0.5*((B$1*B$6^2)+(B$2*B$7^2)) + ((B$6+B$7)*R54)</f>
        <v>29.998349392520055</v>
      </c>
      <c r="R54" s="9">
        <f t="shared" ref="R54:R90" si="32">MAX((N54-$B$3),0)</f>
        <v>14.824174696260027</v>
      </c>
      <c r="S54" s="9">
        <f t="shared" ref="S54:S90" si="33">A54+Q54</f>
        <v>284.99834939252003</v>
      </c>
      <c r="T54" s="12">
        <f t="shared" si="23"/>
        <v>314.64669878504009</v>
      </c>
      <c r="U54" s="12">
        <f t="shared" si="24"/>
        <v>388.76757226634021</v>
      </c>
      <c r="V54" s="12">
        <f t="shared" si="25"/>
        <v>388.76757226634021</v>
      </c>
      <c r="W54" s="12">
        <f t="shared" si="26"/>
        <v>462.88844574764033</v>
      </c>
    </row>
    <row r="55" spans="1:23" x14ac:dyDescent="0.25">
      <c r="A55">
        <f t="shared" si="13"/>
        <v>260</v>
      </c>
      <c r="B55" s="1" t="s">
        <v>9</v>
      </c>
      <c r="C55" t="s">
        <v>59</v>
      </c>
      <c r="D55" t="s">
        <v>59</v>
      </c>
      <c r="E55" t="s">
        <v>59</v>
      </c>
      <c r="F55">
        <v>0.7</v>
      </c>
      <c r="G55">
        <v>0.85</v>
      </c>
      <c r="H55">
        <f t="shared" si="27"/>
        <v>0.85</v>
      </c>
      <c r="I55">
        <v>15</v>
      </c>
      <c r="J55">
        <f t="shared" si="5"/>
        <v>1.08</v>
      </c>
      <c r="K55">
        <f t="shared" si="28"/>
        <v>0.89999999999999991</v>
      </c>
      <c r="L55">
        <f t="shared" si="29"/>
        <v>0.75</v>
      </c>
      <c r="M55" s="1">
        <f t="shared" si="12"/>
        <v>5</v>
      </c>
      <c r="N55" s="29">
        <f t="shared" si="14"/>
        <v>15.795568998931316</v>
      </c>
      <c r="O55" s="29">
        <f t="shared" si="15"/>
        <v>15.9</v>
      </c>
      <c r="P55" s="6">
        <f t="shared" si="30"/>
        <v>0</v>
      </c>
      <c r="Q55" s="2">
        <f t="shared" si="31"/>
        <v>30.541137997862634</v>
      </c>
      <c r="R55" s="9">
        <f t="shared" si="32"/>
        <v>15.095568998931316</v>
      </c>
      <c r="S55" s="9">
        <f t="shared" si="33"/>
        <v>290.54113799786262</v>
      </c>
      <c r="T55" s="12">
        <f t="shared" si="23"/>
        <v>320.73227599572527</v>
      </c>
      <c r="U55" s="12">
        <f t="shared" si="24"/>
        <v>396.21012099038182</v>
      </c>
      <c r="V55" s="12">
        <f t="shared" si="25"/>
        <v>396.21012099038182</v>
      </c>
      <c r="W55" s="12">
        <f t="shared" si="26"/>
        <v>471.68796598503843</v>
      </c>
    </row>
    <row r="56" spans="1:23" x14ac:dyDescent="0.25">
      <c r="A56">
        <f t="shared" si="13"/>
        <v>265</v>
      </c>
      <c r="B56" s="1" t="s">
        <v>9</v>
      </c>
      <c r="C56" t="s">
        <v>59</v>
      </c>
      <c r="D56" t="s">
        <v>59</v>
      </c>
      <c r="E56" t="s">
        <v>59</v>
      </c>
      <c r="F56">
        <v>0.7</v>
      </c>
      <c r="G56">
        <v>0.85</v>
      </c>
      <c r="H56">
        <f t="shared" si="27"/>
        <v>0.85</v>
      </c>
      <c r="I56">
        <v>15</v>
      </c>
      <c r="J56">
        <f t="shared" si="5"/>
        <v>1.08</v>
      </c>
      <c r="K56">
        <f t="shared" si="28"/>
        <v>0.89999999999999991</v>
      </c>
      <c r="L56">
        <f t="shared" si="29"/>
        <v>0.75</v>
      </c>
      <c r="M56" s="1">
        <f t="shared" si="12"/>
        <v>5</v>
      </c>
      <c r="N56" s="29">
        <f t="shared" si="14"/>
        <v>16.062378404209014</v>
      </c>
      <c r="O56" s="29">
        <f t="shared" si="15"/>
        <v>15.9</v>
      </c>
      <c r="P56" s="6">
        <f t="shared" si="30"/>
        <v>0</v>
      </c>
      <c r="Q56" s="2">
        <f t="shared" si="31"/>
        <v>31.07475680841803</v>
      </c>
      <c r="R56" s="9">
        <f t="shared" si="32"/>
        <v>15.362378404209014</v>
      </c>
      <c r="S56" s="9">
        <f t="shared" si="33"/>
        <v>296.07475680841804</v>
      </c>
      <c r="T56" s="12">
        <f t="shared" si="23"/>
        <v>326.79951361683607</v>
      </c>
      <c r="U56" s="12">
        <f t="shared" si="24"/>
        <v>403.61140563788115</v>
      </c>
      <c r="V56" s="12">
        <f t="shared" si="25"/>
        <v>403.61140563788115</v>
      </c>
      <c r="W56" s="12">
        <f t="shared" si="26"/>
        <v>480.42329765892623</v>
      </c>
    </row>
    <row r="57" spans="1:23" x14ac:dyDescent="0.25">
      <c r="A57">
        <f t="shared" si="13"/>
        <v>270</v>
      </c>
      <c r="B57" s="1" t="s">
        <v>9</v>
      </c>
      <c r="C57" t="s">
        <v>59</v>
      </c>
      <c r="D57" t="s">
        <v>59</v>
      </c>
      <c r="E57" t="s">
        <v>59</v>
      </c>
      <c r="F57">
        <v>0.7</v>
      </c>
      <c r="G57">
        <v>0.85</v>
      </c>
      <c r="H57">
        <f t="shared" ref="H57:H65" si="34">IF(N57&lt;$B$5,F57,G57)</f>
        <v>0.85</v>
      </c>
      <c r="I57">
        <v>15</v>
      </c>
      <c r="J57">
        <f t="shared" si="5"/>
        <v>1.08</v>
      </c>
      <c r="K57">
        <f t="shared" si="28"/>
        <v>0.89999999999999991</v>
      </c>
      <c r="L57">
        <f t="shared" si="29"/>
        <v>0.75</v>
      </c>
      <c r="M57" s="1">
        <f t="shared" si="12"/>
        <v>5</v>
      </c>
      <c r="N57" s="29">
        <f t="shared" si="14"/>
        <v>16.079999999999998</v>
      </c>
      <c r="O57" s="29">
        <f t="shared" si="15"/>
        <v>15.9</v>
      </c>
      <c r="P57" s="6">
        <f t="shared" si="30"/>
        <v>1</v>
      </c>
      <c r="Q57" s="2">
        <f t="shared" si="31"/>
        <v>31.11</v>
      </c>
      <c r="R57" s="9">
        <f t="shared" si="32"/>
        <v>15.379999999999999</v>
      </c>
      <c r="S57" s="9">
        <f t="shared" si="33"/>
        <v>301.11</v>
      </c>
      <c r="T57" s="12">
        <f t="shared" si="23"/>
        <v>331.87</v>
      </c>
      <c r="U57" s="12">
        <f t="shared" si="24"/>
        <v>408.77</v>
      </c>
      <c r="V57" s="12">
        <f t="shared" si="25"/>
        <v>408.77</v>
      </c>
      <c r="W57" s="12">
        <f t="shared" si="26"/>
        <v>485.67</v>
      </c>
    </row>
    <row r="58" spans="1:23" x14ac:dyDescent="0.25">
      <c r="A58">
        <f t="shared" si="13"/>
        <v>275</v>
      </c>
      <c r="B58" s="1" t="s">
        <v>9</v>
      </c>
      <c r="C58" t="s">
        <v>59</v>
      </c>
      <c r="D58" t="s">
        <v>59</v>
      </c>
      <c r="E58" t="s">
        <v>59</v>
      </c>
      <c r="F58">
        <v>0.7</v>
      </c>
      <c r="G58">
        <v>0.85</v>
      </c>
      <c r="H58">
        <f t="shared" si="34"/>
        <v>0.85</v>
      </c>
      <c r="I58">
        <v>15</v>
      </c>
      <c r="J58">
        <f t="shared" si="5"/>
        <v>1.08</v>
      </c>
      <c r="K58">
        <f t="shared" si="28"/>
        <v>0.89999999999999991</v>
      </c>
      <c r="L58">
        <f t="shared" si="29"/>
        <v>0.75</v>
      </c>
      <c r="M58" s="1">
        <f t="shared" si="12"/>
        <v>5</v>
      </c>
      <c r="N58" s="29">
        <f t="shared" si="14"/>
        <v>16.079999999999998</v>
      </c>
      <c r="O58" s="29">
        <f t="shared" si="15"/>
        <v>15.9</v>
      </c>
      <c r="P58" s="6">
        <f t="shared" si="30"/>
        <v>1</v>
      </c>
      <c r="Q58" s="2">
        <f t="shared" si="31"/>
        <v>31.11</v>
      </c>
      <c r="R58" s="9">
        <f t="shared" si="32"/>
        <v>15.379999999999999</v>
      </c>
      <c r="S58" s="9">
        <f t="shared" si="33"/>
        <v>306.11</v>
      </c>
      <c r="T58" s="12">
        <f t="shared" si="23"/>
        <v>336.87</v>
      </c>
      <c r="U58" s="12">
        <f t="shared" si="24"/>
        <v>413.77</v>
      </c>
      <c r="V58" s="12">
        <f t="shared" si="25"/>
        <v>413.77</v>
      </c>
      <c r="W58" s="12">
        <f t="shared" si="26"/>
        <v>490.67</v>
      </c>
    </row>
    <row r="59" spans="1:23" x14ac:dyDescent="0.25">
      <c r="A59">
        <f t="shared" si="13"/>
        <v>280</v>
      </c>
      <c r="B59" s="1" t="s">
        <v>9</v>
      </c>
      <c r="C59" t="s">
        <v>59</v>
      </c>
      <c r="D59" t="s">
        <v>59</v>
      </c>
      <c r="E59" t="s">
        <v>59</v>
      </c>
      <c r="F59">
        <v>0.7</v>
      </c>
      <c r="G59">
        <v>0.85</v>
      </c>
      <c r="H59">
        <f t="shared" si="34"/>
        <v>0.85</v>
      </c>
      <c r="I59">
        <v>15</v>
      </c>
      <c r="J59">
        <f t="shared" si="5"/>
        <v>1.08</v>
      </c>
      <c r="K59">
        <f t="shared" si="28"/>
        <v>0.89999999999999991</v>
      </c>
      <c r="L59">
        <f t="shared" si="29"/>
        <v>0.75</v>
      </c>
      <c r="M59" s="1">
        <f t="shared" si="12"/>
        <v>5</v>
      </c>
      <c r="N59" s="29">
        <f t="shared" si="14"/>
        <v>16.079999999999998</v>
      </c>
      <c r="O59" s="29">
        <f t="shared" si="15"/>
        <v>15.9</v>
      </c>
      <c r="P59" s="6">
        <f t="shared" si="30"/>
        <v>1</v>
      </c>
      <c r="Q59" s="2">
        <f t="shared" si="31"/>
        <v>31.11</v>
      </c>
      <c r="R59" s="9">
        <f t="shared" si="32"/>
        <v>15.379999999999999</v>
      </c>
      <c r="S59" s="9">
        <f t="shared" si="33"/>
        <v>311.11</v>
      </c>
      <c r="T59" s="12">
        <f t="shared" si="23"/>
        <v>341.87</v>
      </c>
      <c r="U59" s="12">
        <f t="shared" si="24"/>
        <v>418.77</v>
      </c>
      <c r="V59" s="12">
        <f t="shared" si="25"/>
        <v>418.77</v>
      </c>
      <c r="W59" s="12">
        <f t="shared" si="26"/>
        <v>495.67</v>
      </c>
    </row>
    <row r="60" spans="1:23" x14ac:dyDescent="0.25">
      <c r="A60">
        <f t="shared" si="13"/>
        <v>285</v>
      </c>
      <c r="B60" s="1" t="s">
        <v>9</v>
      </c>
      <c r="C60" t="s">
        <v>59</v>
      </c>
      <c r="D60" t="s">
        <v>59</v>
      </c>
      <c r="E60" t="s">
        <v>59</v>
      </c>
      <c r="F60">
        <v>0.7</v>
      </c>
      <c r="G60">
        <v>0.85</v>
      </c>
      <c r="H60">
        <f t="shared" si="34"/>
        <v>0.85</v>
      </c>
      <c r="I60">
        <v>18</v>
      </c>
      <c r="J60">
        <f t="shared" si="5"/>
        <v>1.3380000000000001</v>
      </c>
      <c r="K60">
        <f t="shared" si="28"/>
        <v>1.08</v>
      </c>
      <c r="L60">
        <f t="shared" si="29"/>
        <v>0.9</v>
      </c>
      <c r="M60" s="1">
        <f t="shared" si="12"/>
        <v>15</v>
      </c>
      <c r="N60" s="29">
        <f t="shared" si="14"/>
        <v>16.342166319065534</v>
      </c>
      <c r="O60" s="29">
        <f t="shared" si="15"/>
        <v>16.180543872194161</v>
      </c>
      <c r="P60" s="6">
        <f t="shared" si="30"/>
        <v>0</v>
      </c>
      <c r="Q60" s="2">
        <f t="shared" si="31"/>
        <v>31.63433263813107</v>
      </c>
      <c r="R60" s="9">
        <f t="shared" si="32"/>
        <v>15.642166319065534</v>
      </c>
      <c r="S60" s="9">
        <f t="shared" si="33"/>
        <v>316.63433263813107</v>
      </c>
      <c r="T60" s="12">
        <f t="shared" si="23"/>
        <v>347.91866527626212</v>
      </c>
      <c r="U60" s="12">
        <f t="shared" si="24"/>
        <v>426.12949687158982</v>
      </c>
      <c r="V60" s="12">
        <f t="shared" si="25"/>
        <v>426.12949687158982</v>
      </c>
      <c r="W60" s="12">
        <f t="shared" si="26"/>
        <v>504.34032846691747</v>
      </c>
    </row>
    <row r="61" spans="1:23" x14ac:dyDescent="0.25">
      <c r="A61">
        <f t="shared" si="13"/>
        <v>290</v>
      </c>
      <c r="B61" s="1" t="s">
        <v>9</v>
      </c>
      <c r="C61" t="s">
        <v>59</v>
      </c>
      <c r="D61" t="s">
        <v>59</v>
      </c>
      <c r="E61" t="s">
        <v>59</v>
      </c>
      <c r="F61">
        <v>0.7</v>
      </c>
      <c r="G61">
        <v>0.85</v>
      </c>
      <c r="H61">
        <f t="shared" si="34"/>
        <v>0.85</v>
      </c>
      <c r="I61">
        <v>18</v>
      </c>
      <c r="J61">
        <f t="shared" si="5"/>
        <v>1.3380000000000001</v>
      </c>
      <c r="K61">
        <f t="shared" si="28"/>
        <v>1.08</v>
      </c>
      <c r="L61">
        <f t="shared" si="29"/>
        <v>0.9</v>
      </c>
      <c r="M61" s="1">
        <f t="shared" si="12"/>
        <v>15</v>
      </c>
      <c r="N61" s="29">
        <f t="shared" si="14"/>
        <v>16.600192769965052</v>
      </c>
      <c r="O61" s="29">
        <f t="shared" si="15"/>
        <v>16.456305782282971</v>
      </c>
      <c r="P61" s="6">
        <f t="shared" si="30"/>
        <v>0</v>
      </c>
      <c r="Q61" s="2">
        <f t="shared" si="31"/>
        <v>32.150385539930106</v>
      </c>
      <c r="R61" s="9">
        <f t="shared" si="32"/>
        <v>15.900192769965052</v>
      </c>
      <c r="S61" s="9">
        <f t="shared" si="33"/>
        <v>322.15038553993008</v>
      </c>
      <c r="T61" s="12">
        <f t="shared" si="23"/>
        <v>353.9507710798602</v>
      </c>
      <c r="U61" s="12">
        <f t="shared" si="24"/>
        <v>433.45173492968547</v>
      </c>
      <c r="V61" s="12">
        <f t="shared" si="25"/>
        <v>433.45173492968547</v>
      </c>
      <c r="W61" s="12">
        <f t="shared" si="26"/>
        <v>512.95269877951068</v>
      </c>
    </row>
    <row r="62" spans="1:23" x14ac:dyDescent="0.25">
      <c r="A62">
        <f t="shared" si="13"/>
        <v>295</v>
      </c>
      <c r="B62" s="1" t="s">
        <v>9</v>
      </c>
      <c r="C62" t="s">
        <v>59</v>
      </c>
      <c r="D62" t="s">
        <v>59</v>
      </c>
      <c r="E62" t="s">
        <v>59</v>
      </c>
      <c r="F62">
        <v>0.7</v>
      </c>
      <c r="G62">
        <v>0.85</v>
      </c>
      <c r="H62">
        <f t="shared" si="34"/>
        <v>0.85</v>
      </c>
      <c r="I62">
        <v>18</v>
      </c>
      <c r="J62">
        <f t="shared" si="5"/>
        <v>1.3380000000000001</v>
      </c>
      <c r="K62">
        <f t="shared" si="28"/>
        <v>1.08</v>
      </c>
      <c r="L62">
        <f t="shared" si="29"/>
        <v>0.9</v>
      </c>
      <c r="M62" s="1">
        <f t="shared" si="12"/>
        <v>15</v>
      </c>
      <c r="N62" s="29">
        <f t="shared" si="14"/>
        <v>16.854269488767528</v>
      </c>
      <c r="O62" s="29">
        <f t="shared" si="15"/>
        <v>16.727522231340778</v>
      </c>
      <c r="P62" s="6">
        <f t="shared" si="30"/>
        <v>0</v>
      </c>
      <c r="Q62" s="2">
        <f t="shared" si="31"/>
        <v>32.658538977535059</v>
      </c>
      <c r="R62" s="9">
        <f t="shared" si="32"/>
        <v>16.154269488767529</v>
      </c>
      <c r="S62" s="9">
        <f t="shared" si="33"/>
        <v>327.65853897753504</v>
      </c>
      <c r="T62" s="12">
        <f t="shared" si="23"/>
        <v>359.96707795507012</v>
      </c>
      <c r="U62" s="12">
        <f t="shared" si="24"/>
        <v>440.73842539890774</v>
      </c>
      <c r="V62" s="12">
        <f t="shared" si="25"/>
        <v>440.73842539890774</v>
      </c>
      <c r="W62" s="12">
        <f t="shared" si="26"/>
        <v>521.50977284274541</v>
      </c>
    </row>
    <row r="63" spans="1:23" x14ac:dyDescent="0.25">
      <c r="A63">
        <f t="shared" si="13"/>
        <v>300</v>
      </c>
      <c r="B63" s="1" t="s">
        <v>9</v>
      </c>
      <c r="C63" t="s">
        <v>59</v>
      </c>
      <c r="D63" t="s">
        <v>59</v>
      </c>
      <c r="E63" t="s">
        <v>59</v>
      </c>
      <c r="F63">
        <v>0.7</v>
      </c>
      <c r="G63">
        <v>0.85</v>
      </c>
      <c r="H63">
        <f t="shared" si="34"/>
        <v>0.85</v>
      </c>
      <c r="I63">
        <v>18</v>
      </c>
      <c r="J63">
        <f t="shared" si="5"/>
        <v>1.3380000000000001</v>
      </c>
      <c r="K63">
        <f t="shared" si="28"/>
        <v>1.08</v>
      </c>
      <c r="L63">
        <f t="shared" si="29"/>
        <v>0.9</v>
      </c>
      <c r="M63" s="1">
        <f t="shared" si="12"/>
        <v>15</v>
      </c>
      <c r="N63" s="29">
        <f t="shared" si="14"/>
        <v>17.104572488080493</v>
      </c>
      <c r="O63" s="29">
        <f t="shared" si="15"/>
        <v>16.994410845922253</v>
      </c>
      <c r="P63" s="6">
        <f t="shared" si="30"/>
        <v>0</v>
      </c>
      <c r="Q63" s="2">
        <f t="shared" si="31"/>
        <v>33.159144976160988</v>
      </c>
      <c r="R63" s="9">
        <f t="shared" si="32"/>
        <v>16.404572488080493</v>
      </c>
      <c r="S63" s="9">
        <f t="shared" si="33"/>
        <v>333.15914497616097</v>
      </c>
      <c r="T63" s="12">
        <f t="shared" ref="T63:T79" si="35">S63 + R63*$B$8</f>
        <v>365.96828995232198</v>
      </c>
      <c r="U63" s="12">
        <f t="shared" ref="U63:U79" si="36">S63 + R63*($B$8+$B$9)</f>
        <v>447.99115239272442</v>
      </c>
      <c r="V63" s="12">
        <f t="shared" ref="V63:V79" si="37">S63 + R63*($B$8+$B$10)</f>
        <v>447.99115239272442</v>
      </c>
      <c r="W63" s="12">
        <f t="shared" ref="W63:W79" si="38">S63+R63*($B$8+$B$10+$B$11)</f>
        <v>530.01401483312691</v>
      </c>
    </row>
    <row r="64" spans="1:23" x14ac:dyDescent="0.25">
      <c r="A64">
        <f t="shared" si="13"/>
        <v>305</v>
      </c>
      <c r="B64" s="1" t="s">
        <v>9</v>
      </c>
      <c r="C64" t="s">
        <v>59</v>
      </c>
      <c r="D64" t="s">
        <v>59</v>
      </c>
      <c r="E64" t="s">
        <v>59</v>
      </c>
      <c r="F64">
        <v>0.7</v>
      </c>
      <c r="G64">
        <v>0.85</v>
      </c>
      <c r="H64">
        <f t="shared" si="34"/>
        <v>0.85</v>
      </c>
      <c r="I64">
        <v>18</v>
      </c>
      <c r="J64">
        <f t="shared" si="5"/>
        <v>1.3380000000000001</v>
      </c>
      <c r="K64">
        <f t="shared" si="28"/>
        <v>1.08</v>
      </c>
      <c r="L64">
        <f t="shared" si="29"/>
        <v>0.9</v>
      </c>
      <c r="M64" s="1">
        <f t="shared" si="12"/>
        <v>15</v>
      </c>
      <c r="N64" s="29">
        <f>MIN(SQRT(N63^2 + 2*$B$4*H63), (I64+J64))</f>
        <v>17.351265083560914</v>
      </c>
      <c r="O64" s="29">
        <f t="shared" si="15"/>
        <v>17.257172421923585</v>
      </c>
      <c r="P64" s="6">
        <f t="shared" si="30"/>
        <v>0</v>
      </c>
      <c r="Q64" s="2">
        <f t="shared" si="31"/>
        <v>33.652530167121832</v>
      </c>
      <c r="R64" s="9">
        <f t="shared" si="32"/>
        <v>16.651265083560915</v>
      </c>
      <c r="S64" s="9">
        <f t="shared" si="33"/>
        <v>338.65253016712182</v>
      </c>
      <c r="T64" s="12">
        <f t="shared" si="35"/>
        <v>371.95506033424363</v>
      </c>
      <c r="U64" s="12">
        <f t="shared" si="36"/>
        <v>455.21138575204822</v>
      </c>
      <c r="V64" s="12">
        <f t="shared" si="37"/>
        <v>455.21138575204822</v>
      </c>
      <c r="W64" s="12">
        <f t="shared" si="38"/>
        <v>538.46771116985281</v>
      </c>
    </row>
    <row r="65" spans="1:23" x14ac:dyDescent="0.25">
      <c r="A65">
        <f t="shared" si="13"/>
        <v>310</v>
      </c>
      <c r="B65" s="1" t="s">
        <v>9</v>
      </c>
      <c r="C65" t="s">
        <v>59</v>
      </c>
      <c r="D65" t="s">
        <v>59</v>
      </c>
      <c r="E65" t="s">
        <v>59</v>
      </c>
      <c r="F65">
        <v>0.7</v>
      </c>
      <c r="G65">
        <v>0.85</v>
      </c>
      <c r="H65">
        <f t="shared" si="34"/>
        <v>0.85</v>
      </c>
      <c r="I65">
        <v>18</v>
      </c>
      <c r="J65">
        <f t="shared" si="5"/>
        <v>1.3380000000000001</v>
      </c>
      <c r="K65">
        <f t="shared" si="28"/>
        <v>1.08</v>
      </c>
      <c r="L65">
        <f t="shared" si="29"/>
        <v>0.9</v>
      </c>
      <c r="M65" s="1">
        <f t="shared" si="12"/>
        <v>15</v>
      </c>
      <c r="N65" s="29">
        <f t="shared" si="14"/>
        <v>17.594499140356344</v>
      </c>
      <c r="O65" s="29">
        <f t="shared" si="15"/>
        <v>17.515992692393997</v>
      </c>
      <c r="P65" s="6">
        <f t="shared" si="30"/>
        <v>0</v>
      </c>
      <c r="Q65" s="2">
        <f t="shared" si="31"/>
        <v>34.138998280712691</v>
      </c>
      <c r="R65" s="9">
        <f t="shared" si="32"/>
        <v>16.894499140356345</v>
      </c>
      <c r="S65" s="9">
        <f t="shared" si="33"/>
        <v>344.13899828071271</v>
      </c>
      <c r="T65" s="12">
        <f t="shared" si="35"/>
        <v>377.9279965614254</v>
      </c>
      <c r="U65" s="12">
        <f t="shared" si="36"/>
        <v>462.40049226320713</v>
      </c>
      <c r="V65" s="12">
        <f t="shared" si="37"/>
        <v>462.40049226320713</v>
      </c>
      <c r="W65" s="12">
        <f t="shared" si="38"/>
        <v>546.87298796498885</v>
      </c>
    </row>
    <row r="66" spans="1:23" x14ac:dyDescent="0.25">
      <c r="A66">
        <f t="shared" si="13"/>
        <v>315</v>
      </c>
      <c r="B66" s="1" t="s">
        <v>9</v>
      </c>
      <c r="C66" t="s">
        <v>59</v>
      </c>
      <c r="D66" t="s">
        <v>59</v>
      </c>
      <c r="E66" t="s">
        <v>59</v>
      </c>
      <c r="F66">
        <v>0.7</v>
      </c>
      <c r="G66">
        <v>0.85</v>
      </c>
      <c r="H66">
        <f t="shared" ref="H66:H73" si="39">IF(N66&lt;$B$5,F66,G66)</f>
        <v>0.85</v>
      </c>
      <c r="I66">
        <v>18</v>
      </c>
      <c r="J66">
        <f t="shared" si="5"/>
        <v>1.3380000000000001</v>
      </c>
      <c r="K66">
        <f t="shared" si="28"/>
        <v>1.08</v>
      </c>
      <c r="L66">
        <f t="shared" si="29"/>
        <v>0.9</v>
      </c>
      <c r="M66" s="1">
        <f t="shared" si="12"/>
        <v>15</v>
      </c>
      <c r="N66" s="29">
        <f>MIN(SQRT(N65^2 + 2*$B$4*H65), (I66+J66))</f>
        <v>17.834416166502344</v>
      </c>
      <c r="O66" s="29">
        <f t="shared" si="15"/>
        <v>17.771043863543859</v>
      </c>
      <c r="P66" s="6">
        <f t="shared" si="30"/>
        <v>0</v>
      </c>
      <c r="Q66" s="2">
        <f t="shared" si="31"/>
        <v>34.61883233300469</v>
      </c>
      <c r="R66" s="9">
        <f t="shared" si="32"/>
        <v>17.134416166502344</v>
      </c>
      <c r="S66" s="9">
        <f t="shared" si="33"/>
        <v>349.61883233300466</v>
      </c>
      <c r="T66" s="12">
        <f t="shared" si="35"/>
        <v>383.88766466600936</v>
      </c>
      <c r="U66" s="12">
        <f t="shared" si="36"/>
        <v>469.55974549852107</v>
      </c>
      <c r="V66" s="12">
        <f t="shared" si="37"/>
        <v>469.55974549852107</v>
      </c>
      <c r="W66" s="12">
        <f t="shared" si="38"/>
        <v>555.23182633103283</v>
      </c>
    </row>
    <row r="67" spans="1:23" x14ac:dyDescent="0.25">
      <c r="A67">
        <f t="shared" si="13"/>
        <v>320</v>
      </c>
      <c r="B67" s="1" t="s">
        <v>9</v>
      </c>
      <c r="C67" t="s">
        <v>59</v>
      </c>
      <c r="D67" t="s">
        <v>59</v>
      </c>
      <c r="E67" t="s">
        <v>59</v>
      </c>
      <c r="F67">
        <v>0.7</v>
      </c>
      <c r="G67">
        <v>0.85</v>
      </c>
      <c r="H67">
        <f t="shared" si="39"/>
        <v>0.85</v>
      </c>
      <c r="I67">
        <v>18</v>
      </c>
      <c r="J67">
        <f t="shared" si="5"/>
        <v>1.3380000000000001</v>
      </c>
      <c r="K67">
        <f t="shared" si="28"/>
        <v>1.08</v>
      </c>
      <c r="L67">
        <f t="shared" si="29"/>
        <v>0.9</v>
      </c>
      <c r="M67" s="1">
        <f t="shared" si="12"/>
        <v>15</v>
      </c>
      <c r="N67" s="29">
        <f t="shared" si="14"/>
        <v>18.071148275635398</v>
      </c>
      <c r="O67" s="29">
        <f>MIN(SQRT(O66^2 + 2*$B$4*0.9), (I67+K67))</f>
        <v>18.022485955050701</v>
      </c>
      <c r="P67" s="6">
        <f t="shared" si="30"/>
        <v>0</v>
      </c>
      <c r="Q67" s="2">
        <f t="shared" si="31"/>
        <v>35.092296551270799</v>
      </c>
      <c r="R67" s="9">
        <f t="shared" si="32"/>
        <v>17.371148275635399</v>
      </c>
      <c r="S67" s="9">
        <f t="shared" si="33"/>
        <v>355.09229655127081</v>
      </c>
      <c r="T67" s="12">
        <f t="shared" si="35"/>
        <v>389.83459310254159</v>
      </c>
      <c r="U67" s="12">
        <f t="shared" si="36"/>
        <v>476.6903344807186</v>
      </c>
      <c r="V67" s="12">
        <f t="shared" si="37"/>
        <v>476.6903344807186</v>
      </c>
      <c r="W67" s="12">
        <f t="shared" si="38"/>
        <v>563.54607585889562</v>
      </c>
    </row>
    <row r="68" spans="1:23" x14ac:dyDescent="0.25">
      <c r="A68">
        <f t="shared" si="13"/>
        <v>325</v>
      </c>
      <c r="B68" s="1" t="s">
        <v>9</v>
      </c>
      <c r="C68" t="s">
        <v>59</v>
      </c>
      <c r="D68" t="s">
        <v>59</v>
      </c>
      <c r="E68" t="s">
        <v>59</v>
      </c>
      <c r="F68">
        <v>0.7</v>
      </c>
      <c r="G68">
        <v>0.85</v>
      </c>
      <c r="H68">
        <f t="shared" si="39"/>
        <v>0.85</v>
      </c>
      <c r="I68">
        <v>18</v>
      </c>
      <c r="J68">
        <f t="shared" si="5"/>
        <v>1.3380000000000001</v>
      </c>
      <c r="K68">
        <f t="shared" si="28"/>
        <v>1.08</v>
      </c>
      <c r="L68">
        <f t="shared" si="29"/>
        <v>0.9</v>
      </c>
      <c r="M68" s="1">
        <f t="shared" si="12"/>
        <v>15</v>
      </c>
      <c r="N68" s="29">
        <f t="shared" si="14"/>
        <v>18.304819037619581</v>
      </c>
      <c r="O68" s="29">
        <f t="shared" si="15"/>
        <v>18.270467974302129</v>
      </c>
      <c r="P68" s="6">
        <f t="shared" si="30"/>
        <v>0</v>
      </c>
      <c r="Q68" s="2">
        <f t="shared" si="31"/>
        <v>35.559638075239164</v>
      </c>
      <c r="R68" s="9">
        <f t="shared" si="32"/>
        <v>17.604819037619581</v>
      </c>
      <c r="S68" s="9">
        <f t="shared" si="33"/>
        <v>360.55963807523915</v>
      </c>
      <c r="T68" s="12">
        <f t="shared" si="35"/>
        <v>395.76927615047833</v>
      </c>
      <c r="U68" s="12">
        <f t="shared" si="36"/>
        <v>483.79337133857621</v>
      </c>
      <c r="V68" s="12">
        <f t="shared" si="37"/>
        <v>483.79337133857621</v>
      </c>
      <c r="W68" s="12">
        <f t="shared" si="38"/>
        <v>571.81746652667414</v>
      </c>
    </row>
    <row r="69" spans="1:23" x14ac:dyDescent="0.25">
      <c r="A69">
        <f t="shared" si="13"/>
        <v>330</v>
      </c>
      <c r="B69" s="1" t="s">
        <v>9</v>
      </c>
      <c r="C69" t="s">
        <v>59</v>
      </c>
      <c r="D69" t="s">
        <v>59</v>
      </c>
      <c r="E69" t="s">
        <v>59</v>
      </c>
      <c r="F69">
        <v>0.7</v>
      </c>
      <c r="G69">
        <v>0.85</v>
      </c>
      <c r="H69">
        <f t="shared" si="39"/>
        <v>0.85</v>
      </c>
      <c r="I69">
        <v>18</v>
      </c>
      <c r="J69">
        <f t="shared" si="5"/>
        <v>1.3380000000000001</v>
      </c>
      <c r="K69">
        <f t="shared" si="28"/>
        <v>1.08</v>
      </c>
      <c r="L69">
        <f t="shared" si="29"/>
        <v>0.9</v>
      </c>
      <c r="M69" s="1">
        <f t="shared" si="12"/>
        <v>15</v>
      </c>
      <c r="N69" s="29">
        <f t="shared" si="14"/>
        <v>18.535544232635853</v>
      </c>
      <c r="O69" s="29">
        <f t="shared" si="15"/>
        <v>18.515128949051359</v>
      </c>
      <c r="P69" s="6">
        <f t="shared" si="30"/>
        <v>0</v>
      </c>
      <c r="Q69" s="2">
        <f t="shared" si="31"/>
        <v>36.02108846527171</v>
      </c>
      <c r="R69" s="9">
        <f t="shared" si="32"/>
        <v>17.835544232635854</v>
      </c>
      <c r="S69" s="9">
        <f t="shared" si="33"/>
        <v>366.0210884652717</v>
      </c>
      <c r="T69" s="12">
        <f t="shared" si="35"/>
        <v>401.69217693054338</v>
      </c>
      <c r="U69" s="12">
        <f t="shared" si="36"/>
        <v>490.86989809372267</v>
      </c>
      <c r="V69" s="12">
        <f t="shared" si="37"/>
        <v>490.86989809372267</v>
      </c>
      <c r="W69" s="12">
        <f t="shared" si="38"/>
        <v>580.04761925690195</v>
      </c>
    </row>
    <row r="70" spans="1:23" x14ac:dyDescent="0.25">
      <c r="A70">
        <f t="shared" si="13"/>
        <v>335</v>
      </c>
      <c r="B70" s="1" t="s">
        <v>9</v>
      </c>
      <c r="C70" t="s">
        <v>59</v>
      </c>
      <c r="D70" t="s">
        <v>59</v>
      </c>
      <c r="E70" t="s">
        <v>59</v>
      </c>
      <c r="F70">
        <v>0.7</v>
      </c>
      <c r="G70">
        <v>0.85</v>
      </c>
      <c r="H70">
        <f t="shared" si="39"/>
        <v>0.85</v>
      </c>
      <c r="I70">
        <v>18</v>
      </c>
      <c r="J70">
        <f t="shared" si="5"/>
        <v>1.3380000000000001</v>
      </c>
      <c r="K70">
        <f>IF(  (I70&gt;$D$13),   MIN( $D$14 +  $D$17 * (I70-$D$13), $D$16    ), ($D$14)  )</f>
        <v>1.08</v>
      </c>
      <c r="L70">
        <f>IF(  (I70&gt;$E$13),   MIN( $E$14 +  $E$17 * (I70-$E$13), $E$16    ), ($E$14)  )</f>
        <v>0.9</v>
      </c>
      <c r="M70" s="1">
        <f t="shared" si="12"/>
        <v>15</v>
      </c>
      <c r="N70" s="29">
        <f t="shared" si="14"/>
        <v>18.763432521796226</v>
      </c>
      <c r="O70" s="29">
        <f t="shared" si="15"/>
        <v>18.756598838808696</v>
      </c>
      <c r="P70" s="6">
        <f t="shared" si="30"/>
        <v>0</v>
      </c>
      <c r="Q70" s="2">
        <f t="shared" si="31"/>
        <v>36.476865043592454</v>
      </c>
      <c r="R70" s="9">
        <f t="shared" si="32"/>
        <v>18.063432521796226</v>
      </c>
      <c r="S70" s="9">
        <f t="shared" si="33"/>
        <v>371.47686504359245</v>
      </c>
      <c r="T70" s="12">
        <f t="shared" si="35"/>
        <v>407.60373008718489</v>
      </c>
      <c r="U70" s="12">
        <f t="shared" si="36"/>
        <v>497.92089269616605</v>
      </c>
      <c r="V70" s="12">
        <f t="shared" si="37"/>
        <v>497.92089269616605</v>
      </c>
      <c r="W70" s="12">
        <f t="shared" si="38"/>
        <v>588.2380553051471</v>
      </c>
    </row>
    <row r="71" spans="1:23" x14ac:dyDescent="0.25">
      <c r="A71">
        <f t="shared" si="13"/>
        <v>340</v>
      </c>
      <c r="B71" s="1" t="s">
        <v>9</v>
      </c>
      <c r="C71" t="s">
        <v>59</v>
      </c>
      <c r="D71" t="s">
        <v>59</v>
      </c>
      <c r="E71" t="s">
        <v>59</v>
      </c>
      <c r="F71">
        <v>0.7</v>
      </c>
      <c r="G71">
        <v>0.85</v>
      </c>
      <c r="H71">
        <f t="shared" si="39"/>
        <v>0.85</v>
      </c>
      <c r="I71">
        <v>18</v>
      </c>
      <c r="J71">
        <f t="shared" si="5"/>
        <v>1.3380000000000001</v>
      </c>
      <c r="K71">
        <f t="shared" ref="K71:K79" si="40">IF(  (I71&gt;$D$13),   MIN( $D$14 +  $D$17 * (I71-$D$13), $D$16    ), ($D$14)  )</f>
        <v>1.08</v>
      </c>
      <c r="L71">
        <f t="shared" ref="L71:L79" si="41">IF(  (I71&gt;$E$13),   MIN( $E$14 +  $E$17 * (I71-$E$13), $E$16    ), ($E$14)  )</f>
        <v>0.9</v>
      </c>
      <c r="M71" s="1">
        <f t="shared" si="12"/>
        <v>15</v>
      </c>
      <c r="N71" s="29">
        <f t="shared" si="14"/>
        <v>18.988586045306278</v>
      </c>
      <c r="O71" s="29">
        <f t="shared" si="15"/>
        <v>18.994999341932068</v>
      </c>
      <c r="P71" s="6">
        <f t="shared" si="30"/>
        <v>0</v>
      </c>
      <c r="Q71" s="2">
        <f t="shared" si="31"/>
        <v>36.927172090612558</v>
      </c>
      <c r="R71" s="9">
        <f t="shared" si="32"/>
        <v>18.288586045306278</v>
      </c>
      <c r="S71" s="9">
        <f t="shared" si="33"/>
        <v>376.92717209061254</v>
      </c>
      <c r="T71" s="12">
        <f t="shared" si="35"/>
        <v>413.50434418122512</v>
      </c>
      <c r="U71" s="12">
        <f t="shared" si="36"/>
        <v>504.94727440775648</v>
      </c>
      <c r="V71" s="12">
        <f t="shared" si="37"/>
        <v>504.94727440775648</v>
      </c>
      <c r="W71" s="12">
        <f t="shared" si="38"/>
        <v>596.3902046342879</v>
      </c>
    </row>
    <row r="72" spans="1:23" x14ac:dyDescent="0.25">
      <c r="A72">
        <f t="shared" si="13"/>
        <v>345</v>
      </c>
      <c r="B72" s="1" t="s">
        <v>9</v>
      </c>
      <c r="C72" t="s">
        <v>59</v>
      </c>
      <c r="D72" t="s">
        <v>59</v>
      </c>
      <c r="E72" t="s">
        <v>59</v>
      </c>
      <c r="F72">
        <v>0.7</v>
      </c>
      <c r="G72">
        <v>0.85</v>
      </c>
      <c r="H72">
        <f t="shared" si="39"/>
        <v>0.85</v>
      </c>
      <c r="I72">
        <v>18</v>
      </c>
      <c r="J72">
        <f>IF(  (I72&gt;$C$13),   MIN( $C$14 +  $C$17 * (I72-$C$13), $C$16    ), ($C$14)  )</f>
        <v>1.3380000000000001</v>
      </c>
      <c r="K72">
        <f t="shared" si="40"/>
        <v>1.08</v>
      </c>
      <c r="L72">
        <f t="shared" si="41"/>
        <v>0.9</v>
      </c>
      <c r="M72" s="1">
        <f t="shared" si="12"/>
        <v>15</v>
      </c>
      <c r="N72" s="29">
        <f t="shared" si="14"/>
        <v>19.211100957519335</v>
      </c>
      <c r="O72" s="29">
        <f t="shared" si="15"/>
        <v>19.079999999999998</v>
      </c>
      <c r="P72" s="6">
        <f t="shared" si="30"/>
        <v>0</v>
      </c>
      <c r="Q72" s="2">
        <f t="shared" si="31"/>
        <v>37.372201915038673</v>
      </c>
      <c r="R72" s="9">
        <f t="shared" si="32"/>
        <v>18.511100957519336</v>
      </c>
      <c r="S72" s="9">
        <f t="shared" si="33"/>
        <v>382.37220191503866</v>
      </c>
      <c r="T72" s="12">
        <f t="shared" si="35"/>
        <v>419.39440383007735</v>
      </c>
      <c r="U72" s="12">
        <f t="shared" si="36"/>
        <v>511.949908617674</v>
      </c>
      <c r="V72" s="12">
        <f t="shared" si="37"/>
        <v>511.949908617674</v>
      </c>
      <c r="W72" s="12">
        <f t="shared" si="38"/>
        <v>604.5054134052707</v>
      </c>
    </row>
    <row r="73" spans="1:23" x14ac:dyDescent="0.25">
      <c r="A73">
        <f t="shared" si="13"/>
        <v>350</v>
      </c>
      <c r="B73" s="1" t="s">
        <v>9</v>
      </c>
      <c r="C73" t="s">
        <v>59</v>
      </c>
      <c r="D73" t="s">
        <v>59</v>
      </c>
      <c r="E73" t="s">
        <v>59</v>
      </c>
      <c r="F73">
        <v>0.7</v>
      </c>
      <c r="G73">
        <v>0.85</v>
      </c>
      <c r="H73">
        <f t="shared" si="39"/>
        <v>0.85</v>
      </c>
      <c r="I73">
        <v>18</v>
      </c>
      <c r="J73">
        <f t="shared" si="5"/>
        <v>1.3380000000000001</v>
      </c>
      <c r="K73">
        <f t="shared" si="40"/>
        <v>1.08</v>
      </c>
      <c r="L73">
        <f t="shared" si="41"/>
        <v>0.9</v>
      </c>
      <c r="M73" s="1">
        <f t="shared" si="12"/>
        <v>15</v>
      </c>
      <c r="N73" s="29">
        <f t="shared" si="14"/>
        <v>19.338000000000001</v>
      </c>
      <c r="O73" s="29">
        <f t="shared" si="15"/>
        <v>19.079999999999998</v>
      </c>
      <c r="P73" s="6">
        <f t="shared" si="30"/>
        <v>1</v>
      </c>
      <c r="Q73" s="2">
        <f t="shared" si="31"/>
        <v>37.626000000000005</v>
      </c>
      <c r="R73" s="9">
        <f t="shared" si="32"/>
        <v>18.638000000000002</v>
      </c>
      <c r="S73" s="9">
        <f t="shared" si="33"/>
        <v>387.62599999999998</v>
      </c>
      <c r="T73" s="12">
        <f t="shared" si="35"/>
        <v>424.90199999999999</v>
      </c>
      <c r="U73" s="12">
        <f t="shared" si="36"/>
        <v>518.09199999999998</v>
      </c>
      <c r="V73" s="12">
        <f t="shared" si="37"/>
        <v>518.09199999999998</v>
      </c>
      <c r="W73" s="12">
        <f t="shared" si="38"/>
        <v>611.28199999999993</v>
      </c>
    </row>
    <row r="74" spans="1:23" x14ac:dyDescent="0.25">
      <c r="A74">
        <f t="shared" si="13"/>
        <v>355</v>
      </c>
      <c r="B74" s="1" t="s">
        <v>9</v>
      </c>
      <c r="C74" t="s">
        <v>59</v>
      </c>
      <c r="D74" t="s">
        <v>59</v>
      </c>
      <c r="E74" t="s">
        <v>59</v>
      </c>
      <c r="F74">
        <v>0.7</v>
      </c>
      <c r="G74">
        <v>0.85</v>
      </c>
      <c r="H74">
        <f t="shared" ref="H74:H79" si="42">IF(N74&lt;$B$5,F74,G74)</f>
        <v>0.85</v>
      </c>
      <c r="I74">
        <v>18</v>
      </c>
      <c r="J74">
        <f t="shared" si="5"/>
        <v>1.3380000000000001</v>
      </c>
      <c r="K74">
        <f t="shared" si="40"/>
        <v>1.08</v>
      </c>
      <c r="L74">
        <f t="shared" si="41"/>
        <v>0.9</v>
      </c>
      <c r="M74" s="1">
        <f t="shared" si="12"/>
        <v>15</v>
      </c>
      <c r="N74" s="29">
        <f t="shared" si="14"/>
        <v>19.338000000000001</v>
      </c>
      <c r="O74" s="29">
        <f t="shared" si="15"/>
        <v>19.079999999999998</v>
      </c>
      <c r="P74" s="6">
        <f t="shared" si="30"/>
        <v>1</v>
      </c>
      <c r="Q74" s="2">
        <f t="shared" si="31"/>
        <v>37.626000000000005</v>
      </c>
      <c r="R74" s="9">
        <f t="shared" si="32"/>
        <v>18.638000000000002</v>
      </c>
      <c r="S74" s="9">
        <f t="shared" si="33"/>
        <v>392.62599999999998</v>
      </c>
      <c r="T74" s="12">
        <f t="shared" si="35"/>
        <v>429.90199999999999</v>
      </c>
      <c r="U74" s="12">
        <f t="shared" si="36"/>
        <v>523.09199999999998</v>
      </c>
      <c r="V74" s="12">
        <f t="shared" si="37"/>
        <v>523.09199999999998</v>
      </c>
      <c r="W74" s="12">
        <f t="shared" si="38"/>
        <v>616.28199999999993</v>
      </c>
    </row>
    <row r="75" spans="1:23" x14ac:dyDescent="0.25">
      <c r="A75">
        <f t="shared" si="13"/>
        <v>360</v>
      </c>
      <c r="B75" s="1" t="s">
        <v>9</v>
      </c>
      <c r="C75" t="s">
        <v>59</v>
      </c>
      <c r="D75" t="s">
        <v>59</v>
      </c>
      <c r="E75" t="s">
        <v>59</v>
      </c>
      <c r="F75">
        <v>0.7</v>
      </c>
      <c r="G75">
        <v>0.85</v>
      </c>
      <c r="H75">
        <f t="shared" si="42"/>
        <v>0.85</v>
      </c>
      <c r="I75">
        <v>20</v>
      </c>
      <c r="J75">
        <f t="shared" si="5"/>
        <v>1.5099999999999998</v>
      </c>
      <c r="K75">
        <f t="shared" si="40"/>
        <v>1.2</v>
      </c>
      <c r="L75">
        <f t="shared" si="41"/>
        <v>1</v>
      </c>
      <c r="M75" s="1">
        <f t="shared" si="12"/>
        <v>18</v>
      </c>
      <c r="N75" s="29">
        <f t="shared" si="14"/>
        <v>19.556539673469846</v>
      </c>
      <c r="O75" s="29">
        <f t="shared" si="15"/>
        <v>19.314409128937907</v>
      </c>
      <c r="P75" s="6">
        <f t="shared" si="30"/>
        <v>0</v>
      </c>
      <c r="Q75" s="2">
        <f t="shared" si="31"/>
        <v>38.063079346939695</v>
      </c>
      <c r="R75" s="9">
        <f t="shared" si="32"/>
        <v>18.856539673469847</v>
      </c>
      <c r="S75" s="9">
        <f t="shared" si="33"/>
        <v>398.06307934693967</v>
      </c>
      <c r="T75" s="12">
        <f t="shared" si="35"/>
        <v>435.77615869387938</v>
      </c>
      <c r="U75" s="12">
        <f t="shared" si="36"/>
        <v>530.05885706122854</v>
      </c>
      <c r="V75" s="12">
        <f t="shared" si="37"/>
        <v>530.05885706122854</v>
      </c>
      <c r="W75" s="12">
        <f t="shared" si="38"/>
        <v>624.34155542857786</v>
      </c>
    </row>
    <row r="76" spans="1:23" x14ac:dyDescent="0.25">
      <c r="A76">
        <f t="shared" si="13"/>
        <v>365</v>
      </c>
      <c r="B76" s="1" t="s">
        <v>9</v>
      </c>
      <c r="C76" t="s">
        <v>59</v>
      </c>
      <c r="D76" t="s">
        <v>59</v>
      </c>
      <c r="E76" t="s">
        <v>59</v>
      </c>
      <c r="F76">
        <v>0.7</v>
      </c>
      <c r="G76">
        <v>0.85</v>
      </c>
      <c r="H76">
        <f t="shared" si="42"/>
        <v>0.85</v>
      </c>
      <c r="I76">
        <v>20</v>
      </c>
      <c r="J76">
        <f t="shared" si="5"/>
        <v>1.5099999999999998</v>
      </c>
      <c r="K76">
        <f t="shared" si="40"/>
        <v>1.2</v>
      </c>
      <c r="L76">
        <f t="shared" si="41"/>
        <v>1</v>
      </c>
      <c r="M76" s="1">
        <f t="shared" si="12"/>
        <v>18</v>
      </c>
      <c r="N76" s="29">
        <f>MIN(SQRT(N75^2 + 2*$B$4*H75), (I76+J76))</f>
        <v>19.772664059251099</v>
      </c>
      <c r="O76" s="29">
        <f t="shared" si="15"/>
        <v>19.546007264912184</v>
      </c>
      <c r="P76" s="6">
        <f t="shared" si="30"/>
        <v>0</v>
      </c>
      <c r="Q76" s="2">
        <f t="shared" si="31"/>
        <v>38.495328118502201</v>
      </c>
      <c r="R76" s="9">
        <f t="shared" si="32"/>
        <v>19.0726640592511</v>
      </c>
      <c r="S76" s="9">
        <f t="shared" si="33"/>
        <v>403.49532811850219</v>
      </c>
      <c r="T76" s="12">
        <f t="shared" si="35"/>
        <v>441.64065623700441</v>
      </c>
      <c r="U76" s="12">
        <f t="shared" si="36"/>
        <v>537.0039765332599</v>
      </c>
      <c r="V76" s="12">
        <f t="shared" si="37"/>
        <v>537.0039765332599</v>
      </c>
      <c r="W76" s="12">
        <f t="shared" si="38"/>
        <v>632.36729682951545</v>
      </c>
    </row>
    <row r="77" spans="1:23" x14ac:dyDescent="0.25">
      <c r="A77">
        <f t="shared" si="13"/>
        <v>370</v>
      </c>
      <c r="B77" s="1" t="s">
        <v>9</v>
      </c>
      <c r="C77" t="s">
        <v>59</v>
      </c>
      <c r="D77" t="s">
        <v>59</v>
      </c>
      <c r="E77" t="s">
        <v>59</v>
      </c>
      <c r="F77">
        <v>0.7</v>
      </c>
      <c r="G77">
        <v>0.85</v>
      </c>
      <c r="H77">
        <f t="shared" si="42"/>
        <v>0.85</v>
      </c>
      <c r="I77">
        <v>20</v>
      </c>
      <c r="J77">
        <f t="shared" si="5"/>
        <v>1.5099999999999998</v>
      </c>
      <c r="K77">
        <f t="shared" si="40"/>
        <v>1.2</v>
      </c>
      <c r="L77">
        <f t="shared" si="41"/>
        <v>1</v>
      </c>
      <c r="M77" s="1">
        <f t="shared" si="12"/>
        <v>18</v>
      </c>
      <c r="N77" s="29">
        <f t="shared" si="14"/>
        <v>19.986451510961121</v>
      </c>
      <c r="O77" s="29">
        <f t="shared" si="15"/>
        <v>19.774893172909934</v>
      </c>
      <c r="P77" s="6">
        <f t="shared" si="30"/>
        <v>0</v>
      </c>
      <c r="Q77" s="2">
        <f t="shared" si="31"/>
        <v>38.922903021922245</v>
      </c>
      <c r="R77" s="9">
        <f t="shared" si="32"/>
        <v>19.286451510961122</v>
      </c>
      <c r="S77" s="9">
        <f t="shared" si="33"/>
        <v>408.92290302192225</v>
      </c>
      <c r="T77" s="12">
        <f t="shared" si="35"/>
        <v>447.49580604384448</v>
      </c>
      <c r="U77" s="12">
        <f t="shared" si="36"/>
        <v>543.92806359865017</v>
      </c>
      <c r="V77" s="12">
        <f t="shared" si="37"/>
        <v>543.92806359865017</v>
      </c>
      <c r="W77" s="12">
        <f t="shared" si="38"/>
        <v>640.36032115345574</v>
      </c>
    </row>
    <row r="78" spans="1:23" x14ac:dyDescent="0.25">
      <c r="A78">
        <f t="shared" si="13"/>
        <v>375</v>
      </c>
      <c r="B78" s="1" t="s">
        <v>9</v>
      </c>
      <c r="C78" t="s">
        <v>59</v>
      </c>
      <c r="D78" t="s">
        <v>59</v>
      </c>
      <c r="E78" t="s">
        <v>59</v>
      </c>
      <c r="F78">
        <v>0.7</v>
      </c>
      <c r="G78">
        <v>0.85</v>
      </c>
      <c r="H78">
        <f t="shared" si="42"/>
        <v>0.85</v>
      </c>
      <c r="I78">
        <v>20</v>
      </c>
      <c r="J78">
        <f t="shared" si="5"/>
        <v>1.5099999999999998</v>
      </c>
      <c r="K78">
        <f t="shared" si="40"/>
        <v>1.2</v>
      </c>
      <c r="L78">
        <f t="shared" si="41"/>
        <v>1</v>
      </c>
      <c r="M78" s="1">
        <f t="shared" si="12"/>
        <v>18</v>
      </c>
      <c r="N78" s="29">
        <f t="shared" si="14"/>
        <v>20.197976235256842</v>
      </c>
      <c r="O78" s="29">
        <f t="shared" si="15"/>
        <v>20.00115996636195</v>
      </c>
      <c r="P78" s="6">
        <f t="shared" si="30"/>
        <v>0</v>
      </c>
      <c r="Q78" s="2">
        <f t="shared" si="31"/>
        <v>39.345952470513687</v>
      </c>
      <c r="R78" s="9">
        <f t="shared" si="32"/>
        <v>19.497976235256843</v>
      </c>
      <c r="S78" s="9">
        <f t="shared" si="33"/>
        <v>414.34595247051368</v>
      </c>
      <c r="T78" s="12">
        <f t="shared" si="35"/>
        <v>453.34190494102734</v>
      </c>
      <c r="U78" s="12">
        <f t="shared" si="36"/>
        <v>550.83178611731159</v>
      </c>
      <c r="V78" s="12">
        <f t="shared" si="37"/>
        <v>550.83178611731159</v>
      </c>
      <c r="W78" s="12">
        <f t="shared" si="38"/>
        <v>648.32166729359574</v>
      </c>
    </row>
    <row r="79" spans="1:23" x14ac:dyDescent="0.25">
      <c r="A79">
        <f t="shared" si="13"/>
        <v>380</v>
      </c>
      <c r="B79" s="1" t="s">
        <v>9</v>
      </c>
      <c r="C79" t="s">
        <v>59</v>
      </c>
      <c r="D79" t="s">
        <v>59</v>
      </c>
      <c r="E79" t="s">
        <v>59</v>
      </c>
      <c r="F79">
        <v>0.7</v>
      </c>
      <c r="G79">
        <v>0.85</v>
      </c>
      <c r="H79">
        <f t="shared" si="42"/>
        <v>0.85</v>
      </c>
      <c r="I79">
        <v>20</v>
      </c>
      <c r="J79">
        <f t="shared" si="5"/>
        <v>1.5099999999999998</v>
      </c>
      <c r="K79">
        <f t="shared" si="40"/>
        <v>1.2</v>
      </c>
      <c r="L79">
        <f t="shared" si="41"/>
        <v>1</v>
      </c>
      <c r="M79" s="1">
        <f t="shared" si="12"/>
        <v>18</v>
      </c>
      <c r="N79" s="29">
        <f t="shared" si="14"/>
        <v>20.407308592756667</v>
      </c>
      <c r="O79" s="29">
        <f t="shared" si="15"/>
        <v>20.224895549792091</v>
      </c>
      <c r="P79" s="6">
        <f t="shared" si="30"/>
        <v>0</v>
      </c>
      <c r="Q79" s="2">
        <f t="shared" si="31"/>
        <v>39.764617185513337</v>
      </c>
      <c r="R79" s="9">
        <f t="shared" si="32"/>
        <v>19.707308592756668</v>
      </c>
      <c r="S79" s="9">
        <f t="shared" si="33"/>
        <v>419.76461718551332</v>
      </c>
      <c r="T79" s="12">
        <f t="shared" si="35"/>
        <v>459.17923437102667</v>
      </c>
      <c r="U79" s="12">
        <f t="shared" si="36"/>
        <v>557.71577733481001</v>
      </c>
      <c r="V79" s="12">
        <f t="shared" si="37"/>
        <v>557.71577733481001</v>
      </c>
      <c r="W79" s="12">
        <f t="shared" si="38"/>
        <v>656.2523202985933</v>
      </c>
    </row>
    <row r="80" spans="1:23" x14ac:dyDescent="0.25">
      <c r="A80">
        <f t="shared" si="13"/>
        <v>385</v>
      </c>
      <c r="F80">
        <v>0.7</v>
      </c>
      <c r="G80">
        <v>0.85</v>
      </c>
      <c r="H80">
        <f t="shared" ref="H80:H84" si="43">IF(N80&lt;$B$5,F80,G80)</f>
        <v>0.85</v>
      </c>
      <c r="I80">
        <v>20</v>
      </c>
      <c r="J80">
        <f t="shared" ref="J80:J84" si="44">IF(  (I80&gt;$C$13),   MIN( $C$14 +  $C$17 * (I80-$C$13), $C$16    ), ($C$14)  )</f>
        <v>1.5099999999999998</v>
      </c>
      <c r="K80">
        <f t="shared" ref="K80:K84" si="45">IF(  (I80&gt;$D$13),   MIN( $D$14 +  $D$17 * (I80-$D$13), $D$16    ), ($D$14)  )</f>
        <v>1.2</v>
      </c>
      <c r="L80">
        <f t="shared" ref="L80:L84" si="46">IF(  (I80&gt;$E$13),   MIN( $E$14 +  $E$17 * (I80-$E$13), $E$16    ), ($E$14)  )</f>
        <v>1</v>
      </c>
      <c r="M80" s="1">
        <f t="shared" ref="M80:M84" si="47" xml:space="preserve"> IF( I80&gt;I79,I79,M79)</f>
        <v>18</v>
      </c>
      <c r="N80" s="29">
        <f t="shared" ref="N80:N84" si="48">MIN(SQRT(N79^2 + 2*$B$4*H79), (I80+J80))</f>
        <v>20.614515371456108</v>
      </c>
      <c r="O80" s="29">
        <f t="shared" si="15"/>
        <v>20.446183017864239</v>
      </c>
      <c r="P80" s="6">
        <f t="shared" si="30"/>
        <v>0</v>
      </c>
      <c r="Q80" s="2">
        <f t="shared" si="31"/>
        <v>40.179030742912218</v>
      </c>
      <c r="R80" s="9">
        <f t="shared" si="32"/>
        <v>19.914515371456108</v>
      </c>
      <c r="S80" s="9">
        <f t="shared" si="33"/>
        <v>425.17903074291223</v>
      </c>
      <c r="T80" s="12">
        <f t="shared" ref="T80:T84" si="49">S80 + R80*$B$8</f>
        <v>465.00806148582444</v>
      </c>
      <c r="U80" s="12">
        <f t="shared" ref="U80:U84" si="50">S80 + R80*($B$8+$B$9)</f>
        <v>564.58063834310497</v>
      </c>
      <c r="V80" s="12">
        <f t="shared" ref="V80:V84" si="51">S80 + R80*($B$8+$B$10)</f>
        <v>564.58063834310497</v>
      </c>
      <c r="W80" s="12">
        <f t="shared" ref="W80:W84" si="52">S80+R80*($B$8+$B$10+$B$11)</f>
        <v>664.1532152003856</v>
      </c>
    </row>
    <row r="81" spans="1:23" x14ac:dyDescent="0.25">
      <c r="A81">
        <f t="shared" si="13"/>
        <v>390</v>
      </c>
      <c r="F81">
        <v>0.7</v>
      </c>
      <c r="G81">
        <v>0.85</v>
      </c>
      <c r="H81">
        <f t="shared" si="43"/>
        <v>0.85</v>
      </c>
      <c r="I81">
        <v>20</v>
      </c>
      <c r="J81">
        <f t="shared" si="44"/>
        <v>1.5099999999999998</v>
      </c>
      <c r="K81">
        <f t="shared" si="45"/>
        <v>1.2</v>
      </c>
      <c r="L81">
        <f t="shared" si="46"/>
        <v>1</v>
      </c>
      <c r="M81" s="1">
        <f t="shared" si="47"/>
        <v>18</v>
      </c>
      <c r="N81" s="29">
        <f t="shared" si="48"/>
        <v>20.819660035649001</v>
      </c>
      <c r="O81" s="29">
        <f t="shared" si="15"/>
        <v>20.665101015964087</v>
      </c>
      <c r="P81" s="6">
        <f t="shared" si="30"/>
        <v>0</v>
      </c>
      <c r="Q81" s="2">
        <f t="shared" si="31"/>
        <v>40.589320071298005</v>
      </c>
      <c r="R81" s="9">
        <f t="shared" si="32"/>
        <v>20.119660035649002</v>
      </c>
      <c r="S81" s="9">
        <f t="shared" si="33"/>
        <v>430.589320071298</v>
      </c>
      <c r="T81" s="12">
        <f t="shared" si="49"/>
        <v>470.82864014259599</v>
      </c>
      <c r="U81" s="12">
        <f t="shared" si="50"/>
        <v>571.42694032084103</v>
      </c>
      <c r="V81" s="12">
        <f t="shared" si="51"/>
        <v>571.42694032084103</v>
      </c>
      <c r="W81" s="12">
        <f t="shared" si="52"/>
        <v>672.02524049908607</v>
      </c>
    </row>
    <row r="82" spans="1:23" x14ac:dyDescent="0.25">
      <c r="A82">
        <f t="shared" si="13"/>
        <v>395</v>
      </c>
      <c r="F82">
        <v>0.7</v>
      </c>
      <c r="G82">
        <v>0.85</v>
      </c>
      <c r="H82">
        <f t="shared" si="43"/>
        <v>0.85</v>
      </c>
      <c r="I82">
        <v>20</v>
      </c>
      <c r="J82">
        <f t="shared" si="44"/>
        <v>1.5099999999999998</v>
      </c>
      <c r="K82">
        <f t="shared" si="45"/>
        <v>1.2</v>
      </c>
      <c r="L82">
        <f t="shared" si="46"/>
        <v>1</v>
      </c>
      <c r="M82" s="1">
        <f t="shared" si="47"/>
        <v>18</v>
      </c>
      <c r="N82" s="29">
        <f t="shared" si="48"/>
        <v>21.022802952984176</v>
      </c>
      <c r="O82" s="29">
        <f t="shared" si="15"/>
        <v>20.881724066752724</v>
      </c>
      <c r="P82" s="6">
        <f t="shared" si="30"/>
        <v>0</v>
      </c>
      <c r="Q82" s="2">
        <f t="shared" si="31"/>
        <v>40.995605905968354</v>
      </c>
      <c r="R82" s="9">
        <f t="shared" si="32"/>
        <v>20.322802952984176</v>
      </c>
      <c r="S82" s="9">
        <f t="shared" si="33"/>
        <v>435.99560590596838</v>
      </c>
      <c r="T82" s="12">
        <f t="shared" si="49"/>
        <v>476.64121181193673</v>
      </c>
      <c r="U82" s="12">
        <f t="shared" si="50"/>
        <v>578.25522657685758</v>
      </c>
      <c r="V82" s="12">
        <f t="shared" si="51"/>
        <v>578.25522657685758</v>
      </c>
      <c r="W82" s="12">
        <f t="shared" si="52"/>
        <v>679.86924134177843</v>
      </c>
    </row>
    <row r="83" spans="1:23" x14ac:dyDescent="0.25">
      <c r="A83">
        <f t="shared" si="13"/>
        <v>400</v>
      </c>
      <c r="F83">
        <v>0.7</v>
      </c>
      <c r="G83">
        <v>0.85</v>
      </c>
      <c r="H83">
        <f t="shared" si="43"/>
        <v>0.85</v>
      </c>
      <c r="I83">
        <v>20</v>
      </c>
      <c r="J83">
        <f t="shared" si="44"/>
        <v>1.5099999999999998</v>
      </c>
      <c r="K83">
        <f t="shared" si="45"/>
        <v>1.2</v>
      </c>
      <c r="L83">
        <f t="shared" si="46"/>
        <v>1</v>
      </c>
      <c r="M83" s="1">
        <f t="shared" si="47"/>
        <v>18</v>
      </c>
      <c r="N83" s="29">
        <f t="shared" si="48"/>
        <v>21.224001601959987</v>
      </c>
      <c r="O83" s="29">
        <f t="shared" si="15"/>
        <v>21.096122866536401</v>
      </c>
      <c r="P83" s="6">
        <f t="shared" si="30"/>
        <v>0</v>
      </c>
      <c r="Q83" s="2">
        <f t="shared" si="31"/>
        <v>41.398003203919977</v>
      </c>
      <c r="R83" s="9">
        <f t="shared" si="32"/>
        <v>20.524001601959988</v>
      </c>
      <c r="S83" s="9">
        <f t="shared" si="33"/>
        <v>441.39800320391998</v>
      </c>
      <c r="T83" s="12">
        <f t="shared" si="49"/>
        <v>482.44600640783995</v>
      </c>
      <c r="U83" s="12">
        <f t="shared" si="50"/>
        <v>585.06601441763996</v>
      </c>
      <c r="V83" s="12">
        <f t="shared" si="51"/>
        <v>585.06601441763996</v>
      </c>
      <c r="W83" s="12">
        <f t="shared" si="52"/>
        <v>687.68602242743987</v>
      </c>
    </row>
    <row r="84" spans="1:23" x14ac:dyDescent="0.25">
      <c r="A84">
        <f t="shared" si="13"/>
        <v>405</v>
      </c>
      <c r="F84">
        <v>0.7</v>
      </c>
      <c r="G84">
        <v>0.85</v>
      </c>
      <c r="H84">
        <f t="shared" si="43"/>
        <v>0.85</v>
      </c>
      <c r="I84">
        <v>20</v>
      </c>
      <c r="J84">
        <f t="shared" si="44"/>
        <v>1.5099999999999998</v>
      </c>
      <c r="K84">
        <f t="shared" si="45"/>
        <v>1.2</v>
      </c>
      <c r="L84">
        <f t="shared" si="46"/>
        <v>1</v>
      </c>
      <c r="M84" s="1">
        <f t="shared" si="47"/>
        <v>18</v>
      </c>
      <c r="N84" s="29">
        <f t="shared" si="48"/>
        <v>21.423310761878056</v>
      </c>
      <c r="O84" s="29">
        <f t="shared" si="15"/>
        <v>21.2</v>
      </c>
      <c r="P84" s="6">
        <f t="shared" si="30"/>
        <v>0</v>
      </c>
      <c r="Q84" s="2">
        <f t="shared" si="31"/>
        <v>41.796621523756116</v>
      </c>
      <c r="R84" s="9">
        <f t="shared" si="32"/>
        <v>20.723310761878057</v>
      </c>
      <c r="S84" s="9">
        <f t="shared" si="33"/>
        <v>446.79662152375613</v>
      </c>
      <c r="T84" s="12">
        <f t="shared" si="49"/>
        <v>488.24324304751224</v>
      </c>
      <c r="U84" s="12">
        <f t="shared" si="50"/>
        <v>591.85979685690256</v>
      </c>
      <c r="V84" s="12">
        <f t="shared" si="51"/>
        <v>591.85979685690256</v>
      </c>
      <c r="W84" s="12">
        <f t="shared" si="52"/>
        <v>695.47635066629277</v>
      </c>
    </row>
    <row r="85" spans="1:23" x14ac:dyDescent="0.25">
      <c r="A85">
        <f t="shared" si="13"/>
        <v>410</v>
      </c>
      <c r="F85">
        <v>0.7</v>
      </c>
      <c r="G85">
        <v>0.85</v>
      </c>
      <c r="H85">
        <f t="shared" ref="H85:H90" si="53">IF(N85&lt;$B$5,F85,G85)</f>
        <v>0.85</v>
      </c>
      <c r="I85">
        <v>20</v>
      </c>
      <c r="J85">
        <f t="shared" ref="J85:J90" si="54">IF(  (I85&gt;$C$13),   MIN( $C$14 +  $C$17 * (I85-$C$13), $C$16    ), ($C$14)  )</f>
        <v>1.5099999999999998</v>
      </c>
      <c r="K85">
        <f t="shared" ref="K85:K90" si="55">IF(  (I85&gt;$D$13),   MIN( $D$14 +  $D$17 * (I85-$D$13), $D$16    ), ($D$14)  )</f>
        <v>1.2</v>
      </c>
      <c r="L85">
        <f t="shared" ref="L85:L90" si="56">IF(  (I85&gt;$E$13),   MIN( $E$14 +  $E$17 * (I85-$E$13), $E$16    ), ($E$14)  )</f>
        <v>1</v>
      </c>
      <c r="M85" s="1">
        <f t="shared" ref="M85:M90" si="57" xml:space="preserve"> IF( I85&gt;I84,I84,M84)</f>
        <v>18</v>
      </c>
      <c r="N85" s="29">
        <f t="shared" ref="N85:N90" si="58">MIN(SQRT(N84^2 + 2*$B$4*H84), (I85+J85))</f>
        <v>21.509999999999998</v>
      </c>
      <c r="O85" s="29">
        <f>MIN(SQRT(O84^2 + 2*$B$4*0.9), (I85+K85))</f>
        <v>21.2</v>
      </c>
      <c r="P85" s="6">
        <f t="shared" si="30"/>
        <v>1</v>
      </c>
      <c r="Q85" s="2">
        <f t="shared" si="31"/>
        <v>41.97</v>
      </c>
      <c r="R85" s="9">
        <f t="shared" si="32"/>
        <v>20.81</v>
      </c>
      <c r="S85" s="9">
        <f t="shared" si="33"/>
        <v>451.97</v>
      </c>
      <c r="T85" s="12">
        <f t="shared" ref="T85:T90" si="59">S85 + R85*$B$8</f>
        <v>493.59000000000003</v>
      </c>
      <c r="U85" s="12">
        <f t="shared" ref="U85:U90" si="60">S85 + R85*($B$8+$B$9)</f>
        <v>597.64</v>
      </c>
      <c r="V85" s="12">
        <f t="shared" ref="V85:V90" si="61">S85 + R85*($B$8+$B$10)</f>
        <v>597.64</v>
      </c>
      <c r="W85" s="12">
        <f t="shared" ref="W85:W90" si="62">S85+R85*($B$8+$B$10+$B$11)</f>
        <v>701.69</v>
      </c>
    </row>
    <row r="86" spans="1:23" x14ac:dyDescent="0.25">
      <c r="A86">
        <f t="shared" si="13"/>
        <v>415</v>
      </c>
      <c r="F86">
        <v>0.7</v>
      </c>
      <c r="G86">
        <v>0.85</v>
      </c>
      <c r="H86">
        <f t="shared" si="53"/>
        <v>0.85</v>
      </c>
      <c r="I86">
        <v>20</v>
      </c>
      <c r="J86">
        <f t="shared" si="54"/>
        <v>1.5099999999999998</v>
      </c>
      <c r="K86">
        <f t="shared" si="55"/>
        <v>1.2</v>
      </c>
      <c r="L86">
        <f t="shared" si="56"/>
        <v>1</v>
      </c>
      <c r="M86" s="1">
        <f t="shared" si="57"/>
        <v>18</v>
      </c>
      <c r="N86" s="29">
        <f t="shared" si="58"/>
        <v>21.509999999999998</v>
      </c>
      <c r="O86" s="29">
        <f t="shared" si="15"/>
        <v>21.2</v>
      </c>
      <c r="P86" s="6">
        <f t="shared" si="30"/>
        <v>1</v>
      </c>
      <c r="Q86" s="2">
        <f t="shared" ref="Q86:Q117" si="63">0.5*((B$1*B$6^2)+(B$2*B$7^2)) + ((B$6+B$7)*R86)</f>
        <v>41.97</v>
      </c>
      <c r="R86" s="9">
        <f t="shared" si="32"/>
        <v>20.81</v>
      </c>
      <c r="S86" s="9">
        <f t="shared" si="33"/>
        <v>456.97</v>
      </c>
      <c r="T86" s="12">
        <f t="shared" si="59"/>
        <v>498.59000000000003</v>
      </c>
      <c r="U86" s="12">
        <f t="shared" si="60"/>
        <v>602.64</v>
      </c>
      <c r="V86" s="12">
        <f t="shared" si="61"/>
        <v>602.64</v>
      </c>
      <c r="W86" s="12">
        <f t="shared" si="62"/>
        <v>706.69</v>
      </c>
    </row>
    <row r="87" spans="1:23" x14ac:dyDescent="0.25">
      <c r="A87">
        <f t="shared" si="13"/>
        <v>420</v>
      </c>
      <c r="F87">
        <v>0.7</v>
      </c>
      <c r="G87">
        <v>0.85</v>
      </c>
      <c r="H87">
        <f t="shared" si="53"/>
        <v>0.85</v>
      </c>
      <c r="I87">
        <v>20</v>
      </c>
      <c r="J87">
        <f t="shared" si="54"/>
        <v>1.5099999999999998</v>
      </c>
      <c r="K87">
        <f t="shared" si="55"/>
        <v>1.2</v>
      </c>
      <c r="L87">
        <f t="shared" si="56"/>
        <v>1</v>
      </c>
      <c r="M87" s="1">
        <f t="shared" si="57"/>
        <v>18</v>
      </c>
      <c r="N87" s="29">
        <f t="shared" si="58"/>
        <v>21.509999999999998</v>
      </c>
      <c r="O87" s="29">
        <f t="shared" si="15"/>
        <v>21.2</v>
      </c>
      <c r="P87" s="6">
        <f t="shared" si="30"/>
        <v>1</v>
      </c>
      <c r="Q87" s="2">
        <f t="shared" si="63"/>
        <v>41.97</v>
      </c>
      <c r="R87" s="9">
        <f t="shared" si="32"/>
        <v>20.81</v>
      </c>
      <c r="S87" s="9">
        <f t="shared" si="33"/>
        <v>461.97</v>
      </c>
      <c r="T87" s="12">
        <f t="shared" si="59"/>
        <v>503.59000000000003</v>
      </c>
      <c r="U87" s="12">
        <f t="shared" si="60"/>
        <v>607.64</v>
      </c>
      <c r="V87" s="12">
        <f t="shared" si="61"/>
        <v>607.64</v>
      </c>
      <c r="W87" s="12">
        <f t="shared" si="62"/>
        <v>711.69</v>
      </c>
    </row>
    <row r="88" spans="1:23" x14ac:dyDescent="0.25">
      <c r="A88">
        <f t="shared" si="13"/>
        <v>425</v>
      </c>
      <c r="F88">
        <v>0.7</v>
      </c>
      <c r="G88">
        <v>0.85</v>
      </c>
      <c r="H88">
        <f t="shared" si="53"/>
        <v>0.85</v>
      </c>
      <c r="I88">
        <v>20</v>
      </c>
      <c r="J88">
        <f t="shared" si="54"/>
        <v>1.5099999999999998</v>
      </c>
      <c r="K88">
        <f t="shared" si="55"/>
        <v>1.2</v>
      </c>
      <c r="L88">
        <f t="shared" si="56"/>
        <v>1</v>
      </c>
      <c r="M88" s="1">
        <f t="shared" si="57"/>
        <v>18</v>
      </c>
      <c r="N88" s="29">
        <f t="shared" si="58"/>
        <v>21.509999999999998</v>
      </c>
      <c r="O88" s="29">
        <f t="shared" si="15"/>
        <v>21.2</v>
      </c>
      <c r="P88" s="6">
        <f t="shared" si="30"/>
        <v>1</v>
      </c>
      <c r="Q88" s="2">
        <f t="shared" si="63"/>
        <v>41.97</v>
      </c>
      <c r="R88" s="9">
        <f t="shared" si="32"/>
        <v>20.81</v>
      </c>
      <c r="S88" s="9">
        <f t="shared" si="33"/>
        <v>466.97</v>
      </c>
      <c r="T88" s="12">
        <f t="shared" si="59"/>
        <v>508.59000000000003</v>
      </c>
      <c r="U88" s="12">
        <f t="shared" si="60"/>
        <v>612.64</v>
      </c>
      <c r="V88" s="12">
        <f t="shared" si="61"/>
        <v>612.64</v>
      </c>
      <c r="W88" s="12">
        <f t="shared" si="62"/>
        <v>716.69</v>
      </c>
    </row>
    <row r="89" spans="1:23" x14ac:dyDescent="0.25">
      <c r="A89">
        <f t="shared" ref="A89:A90" si="64">A88+5</f>
        <v>430</v>
      </c>
      <c r="F89">
        <v>0.7</v>
      </c>
      <c r="G89">
        <v>0.85</v>
      </c>
      <c r="H89">
        <f t="shared" si="53"/>
        <v>0.85</v>
      </c>
      <c r="I89">
        <v>20</v>
      </c>
      <c r="J89">
        <f t="shared" si="54"/>
        <v>1.5099999999999998</v>
      </c>
      <c r="K89">
        <f t="shared" si="55"/>
        <v>1.2</v>
      </c>
      <c r="L89">
        <f t="shared" si="56"/>
        <v>1</v>
      </c>
      <c r="M89" s="1">
        <f t="shared" si="57"/>
        <v>18</v>
      </c>
      <c r="N89" s="29">
        <f t="shared" si="58"/>
        <v>21.509999999999998</v>
      </c>
      <c r="O89" s="29">
        <f t="shared" si="15"/>
        <v>21.2</v>
      </c>
      <c r="P89" s="6">
        <f t="shared" si="30"/>
        <v>1</v>
      </c>
      <c r="Q89" s="2">
        <f t="shared" si="63"/>
        <v>41.97</v>
      </c>
      <c r="R89" s="9">
        <f t="shared" si="32"/>
        <v>20.81</v>
      </c>
      <c r="S89" s="9">
        <f t="shared" si="33"/>
        <v>471.97</v>
      </c>
      <c r="T89" s="12">
        <f t="shared" si="59"/>
        <v>513.59</v>
      </c>
      <c r="U89" s="12">
        <f t="shared" si="60"/>
        <v>617.64</v>
      </c>
      <c r="V89" s="12">
        <f t="shared" si="61"/>
        <v>617.64</v>
      </c>
      <c r="W89" s="12">
        <f t="shared" si="62"/>
        <v>721.69</v>
      </c>
    </row>
    <row r="90" spans="1:23" x14ac:dyDescent="0.25">
      <c r="A90">
        <f t="shared" si="64"/>
        <v>435</v>
      </c>
      <c r="F90">
        <v>0.7</v>
      </c>
      <c r="G90">
        <v>0.85</v>
      </c>
      <c r="H90">
        <f t="shared" si="53"/>
        <v>0.85</v>
      </c>
      <c r="I90">
        <v>20</v>
      </c>
      <c r="J90">
        <f t="shared" si="54"/>
        <v>1.5099999999999998</v>
      </c>
      <c r="K90">
        <f t="shared" si="55"/>
        <v>1.2</v>
      </c>
      <c r="L90">
        <f t="shared" si="56"/>
        <v>1</v>
      </c>
      <c r="M90" s="1">
        <f t="shared" si="57"/>
        <v>18</v>
      </c>
      <c r="N90" s="29">
        <f t="shared" si="58"/>
        <v>21.509999999999998</v>
      </c>
      <c r="O90" s="29">
        <f t="shared" ref="O90" si="65">MIN(SQRT(O89^2 + 2*$B$4*0.9), (I90+K90))</f>
        <v>21.2</v>
      </c>
      <c r="P90" s="6">
        <f t="shared" si="30"/>
        <v>1</v>
      </c>
      <c r="Q90" s="2">
        <f t="shared" si="63"/>
        <v>41.97</v>
      </c>
      <c r="R90" s="9">
        <f t="shared" si="32"/>
        <v>20.81</v>
      </c>
      <c r="S90" s="9">
        <f t="shared" si="33"/>
        <v>476.97</v>
      </c>
      <c r="T90" s="12">
        <f t="shared" si="59"/>
        <v>518.59</v>
      </c>
      <c r="U90" s="12">
        <f t="shared" si="60"/>
        <v>622.64</v>
      </c>
      <c r="V90" s="12">
        <f t="shared" si="61"/>
        <v>622.64</v>
      </c>
      <c r="W90" s="12">
        <f t="shared" si="62"/>
        <v>726.69</v>
      </c>
    </row>
  </sheetData>
  <mergeCells count="1">
    <mergeCell ref="R18:S18"/>
  </mergeCells>
  <pageMargins left="0.7" right="0.7" top="0.75" bottom="0.75" header="0.3" footer="0.3"/>
  <pageSetup paperSize="9" scale="69" orientation="landscape" r:id="rId1"/>
  <rowBreaks count="2" manualBreakCount="2">
    <brk id="19" max="16383" man="1"/>
    <brk id="52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Alstom France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GIRAUD Christian</dc:creator>
  <cp:lastModifiedBy>GIRAUD Christian</cp:lastModifiedBy>
  <cp:lastPrinted>2014-12-05T14:33:33Z</cp:lastPrinted>
  <dcterms:created xsi:type="dcterms:W3CDTF">2014-11-28T10:32:46Z</dcterms:created>
  <dcterms:modified xsi:type="dcterms:W3CDTF">2014-12-05T14:50:24Z</dcterms:modified>
</cp:coreProperties>
</file>