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esktop/EPFL/Int Rate &amp; Credit Risk/"/>
    </mc:Choice>
  </mc:AlternateContent>
  <xr:revisionPtr revIDLastSave="0" documentId="13_ncr:1_{F5C95AE4-A507-6B41-B416-80AEAEC9EA22}" xr6:coauthVersionLast="45" xr6:coauthVersionMax="45" xr10:uidLastSave="{00000000-0000-0000-0000-000000000000}"/>
  <bookViews>
    <workbookView xWindow="0" yWindow="0" windowWidth="33600" windowHeight="21000" activeTab="1" xr2:uid="{37016897-80E5-5646-9FCA-2B919DE2F9B9}"/>
  </bookViews>
  <sheets>
    <sheet name="Exercise 1" sheetId="2" r:id="rId1"/>
    <sheet name="Exercise 2" sheetId="3" r:id="rId2"/>
  </sheets>
  <definedNames>
    <definedName name="_xlchart.v1.0" hidden="1">'Exercise 2'!$M$17</definedName>
    <definedName name="_xlchart.v1.1" hidden="1">'Exercise 2'!$M$18:$M$58</definedName>
    <definedName name="_xlchart.v1.10" hidden="1">'Exercise 2'!$T$17</definedName>
    <definedName name="_xlchart.v1.11" hidden="1">'Exercise 2'!$T$18:$T$58</definedName>
    <definedName name="_xlchart.v1.12" hidden="1">'Exercise 2'!$U$17</definedName>
    <definedName name="_xlchart.v1.13" hidden="1">'Exercise 2'!$U$18:$U$58</definedName>
    <definedName name="_xlchart.v1.14" hidden="1">'Exercise 2'!$V$17</definedName>
    <definedName name="_xlchart.v1.15" hidden="1">'Exercise 2'!$V$18:$V$58</definedName>
    <definedName name="_xlchart.v1.2" hidden="1">'Exercise 2'!$T$17</definedName>
    <definedName name="_xlchart.v1.3" hidden="1">'Exercise 2'!$T$18:$T$58</definedName>
    <definedName name="_xlchart.v1.4" hidden="1">'Exercise 2'!$U$17</definedName>
    <definedName name="_xlchart.v1.5" hidden="1">'Exercise 2'!$U$18:$U$58</definedName>
    <definedName name="_xlchart.v1.6" hidden="1">'Exercise 2'!$V$17</definedName>
    <definedName name="_xlchart.v1.7" hidden="1">'Exercise 2'!$V$18:$V$58</definedName>
    <definedName name="_xlchart.v1.8" hidden="1">'Exercise 2'!$M$17</definedName>
    <definedName name="_xlchart.v1.9" hidden="1">'Exercise 2'!$M$18:$M$58</definedName>
    <definedName name="solver_adj" localSheetId="1" hidden="1">'Exercise 2'!$D$11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'Exercise 2'!$D$10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9" i="3" l="1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U18" i="3"/>
  <c r="T18" i="3"/>
  <c r="N19" i="3"/>
  <c r="O19" i="3"/>
  <c r="P19" i="3"/>
  <c r="Q19" i="3"/>
  <c r="N20" i="3"/>
  <c r="O20" i="3"/>
  <c r="P20" i="3"/>
  <c r="L20" i="3" s="1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L24" i="3" s="1"/>
  <c r="Q24" i="3"/>
  <c r="N25" i="3"/>
  <c r="O25" i="3"/>
  <c r="P25" i="3"/>
  <c r="Q25" i="3"/>
  <c r="N26" i="3"/>
  <c r="O26" i="3"/>
  <c r="P26" i="3"/>
  <c r="L26" i="3" s="1"/>
  <c r="Q26" i="3"/>
  <c r="N27" i="3"/>
  <c r="O27" i="3"/>
  <c r="P27" i="3"/>
  <c r="Q27" i="3"/>
  <c r="N28" i="3"/>
  <c r="O28" i="3"/>
  <c r="P28" i="3"/>
  <c r="L28" i="3" s="1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L32" i="3" s="1"/>
  <c r="Q32" i="3"/>
  <c r="N33" i="3"/>
  <c r="O33" i="3"/>
  <c r="P33" i="3"/>
  <c r="Q33" i="3"/>
  <c r="N34" i="3"/>
  <c r="O34" i="3"/>
  <c r="P34" i="3"/>
  <c r="L34" i="3" s="1"/>
  <c r="Q34" i="3"/>
  <c r="N35" i="3"/>
  <c r="O35" i="3"/>
  <c r="P35" i="3"/>
  <c r="Q35" i="3"/>
  <c r="N36" i="3"/>
  <c r="O36" i="3"/>
  <c r="P36" i="3"/>
  <c r="L36" i="3" s="1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L40" i="3" s="1"/>
  <c r="Q40" i="3"/>
  <c r="N41" i="3"/>
  <c r="O41" i="3"/>
  <c r="P41" i="3"/>
  <c r="Q41" i="3"/>
  <c r="N42" i="3"/>
  <c r="O42" i="3"/>
  <c r="P42" i="3"/>
  <c r="L42" i="3" s="1"/>
  <c r="Q42" i="3"/>
  <c r="N43" i="3"/>
  <c r="O43" i="3"/>
  <c r="P43" i="3"/>
  <c r="Q43" i="3"/>
  <c r="N44" i="3"/>
  <c r="O44" i="3"/>
  <c r="P44" i="3"/>
  <c r="L44" i="3" s="1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L48" i="3" s="1"/>
  <c r="Q48" i="3"/>
  <c r="N49" i="3"/>
  <c r="O49" i="3"/>
  <c r="P49" i="3"/>
  <c r="Q49" i="3"/>
  <c r="N50" i="3"/>
  <c r="O50" i="3"/>
  <c r="P50" i="3"/>
  <c r="L50" i="3" s="1"/>
  <c r="Q50" i="3"/>
  <c r="N51" i="3"/>
  <c r="O51" i="3"/>
  <c r="P51" i="3"/>
  <c r="Q51" i="3"/>
  <c r="N52" i="3"/>
  <c r="O52" i="3"/>
  <c r="P52" i="3"/>
  <c r="L52" i="3" s="1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L56" i="3" s="1"/>
  <c r="Q56" i="3"/>
  <c r="N57" i="3"/>
  <c r="O57" i="3"/>
  <c r="P57" i="3"/>
  <c r="Q57" i="3"/>
  <c r="N58" i="3"/>
  <c r="O58" i="3"/>
  <c r="P58" i="3"/>
  <c r="L58" i="3" s="1"/>
  <c r="Q58" i="3"/>
  <c r="Q18" i="3"/>
  <c r="P18" i="3"/>
  <c r="O18" i="3"/>
  <c r="N18" i="3"/>
  <c r="L19" i="3"/>
  <c r="L21" i="3"/>
  <c r="L22" i="3"/>
  <c r="L23" i="3"/>
  <c r="L25" i="3"/>
  <c r="L27" i="3"/>
  <c r="L29" i="3"/>
  <c r="L30" i="3"/>
  <c r="L31" i="3"/>
  <c r="L33" i="3"/>
  <c r="L35" i="3"/>
  <c r="L37" i="3"/>
  <c r="L38" i="3"/>
  <c r="L39" i="3"/>
  <c r="L41" i="3"/>
  <c r="L43" i="3"/>
  <c r="L45" i="3"/>
  <c r="L46" i="3"/>
  <c r="L47" i="3"/>
  <c r="L49" i="3"/>
  <c r="L51" i="3"/>
  <c r="L53" i="3"/>
  <c r="L54" i="3"/>
  <c r="L55" i="3"/>
  <c r="L57" i="3"/>
  <c r="M47" i="3"/>
  <c r="M48" i="3"/>
  <c r="M49" i="3"/>
  <c r="M50" i="3"/>
  <c r="M20" i="3"/>
  <c r="M21" i="3"/>
  <c r="M19" i="3"/>
  <c r="M18" i="3"/>
  <c r="R13" i="3"/>
  <c r="R9" i="3"/>
  <c r="S7" i="3"/>
  <c r="S6" i="3"/>
  <c r="S5" i="3"/>
  <c r="S4" i="3"/>
  <c r="R7" i="3"/>
  <c r="R6" i="3"/>
  <c r="R5" i="3"/>
  <c r="R4" i="3"/>
  <c r="Q7" i="3"/>
  <c r="Q6" i="3"/>
  <c r="Q5" i="3"/>
  <c r="Q4" i="3"/>
  <c r="P7" i="3"/>
  <c r="P6" i="3"/>
  <c r="P5" i="3"/>
  <c r="P4" i="3"/>
  <c r="M5" i="3"/>
  <c r="M6" i="3"/>
  <c r="M7" i="3"/>
  <c r="M8" i="3"/>
  <c r="M9" i="3"/>
  <c r="M10" i="3"/>
  <c r="M11" i="3"/>
  <c r="M4" i="3"/>
  <c r="L5" i="3"/>
  <c r="L6" i="3"/>
  <c r="L7" i="3"/>
  <c r="L8" i="3"/>
  <c r="L9" i="3"/>
  <c r="L10" i="3"/>
  <c r="L11" i="3"/>
  <c r="L4" i="3"/>
  <c r="D9" i="3"/>
  <c r="D10" i="3" s="1"/>
  <c r="H6" i="2"/>
  <c r="E7" i="2"/>
  <c r="E8" i="2" s="1"/>
  <c r="E9" i="2" s="1"/>
  <c r="E10" i="2" s="1"/>
  <c r="E11" i="2" s="1"/>
  <c r="E12" i="2" s="1"/>
  <c r="E13" i="2" s="1"/>
  <c r="E6" i="2"/>
  <c r="C7" i="2"/>
  <c r="C8" i="2" s="1"/>
  <c r="C9" i="2" s="1"/>
  <c r="C10" i="2" s="1"/>
  <c r="C11" i="2" s="1"/>
  <c r="C12" i="2" s="1"/>
  <c r="C13" i="2" s="1"/>
  <c r="C6" i="2"/>
  <c r="L18" i="3" l="1"/>
  <c r="M51" i="3"/>
  <c r="M22" i="3"/>
  <c r="R11" i="3"/>
  <c r="M52" i="3" l="1"/>
  <c r="M23" i="3"/>
  <c r="M53" i="3" l="1"/>
  <c r="M24" i="3"/>
  <c r="M54" i="3" l="1"/>
  <c r="M25" i="3"/>
  <c r="M55" i="3" l="1"/>
  <c r="M26" i="3"/>
  <c r="M56" i="3" l="1"/>
  <c r="M27" i="3"/>
  <c r="M57" i="3" l="1"/>
  <c r="M28" i="3"/>
  <c r="M58" i="3" l="1"/>
  <c r="M29" i="3"/>
  <c r="M30" i="3" l="1"/>
  <c r="M31" i="3" l="1"/>
  <c r="M32" i="3" l="1"/>
  <c r="M33" i="3" l="1"/>
  <c r="M34" i="3" l="1"/>
  <c r="M35" i="3" l="1"/>
  <c r="M36" i="3" l="1"/>
  <c r="M37" i="3" l="1"/>
  <c r="M38" i="3" l="1"/>
  <c r="M39" i="3" l="1"/>
  <c r="M40" i="3" l="1"/>
  <c r="M41" i="3" l="1"/>
  <c r="M42" i="3" l="1"/>
  <c r="M43" i="3" l="1"/>
  <c r="M44" i="3" l="1"/>
  <c r="M45" i="3" l="1"/>
  <c r="M46" i="3" l="1"/>
</calcChain>
</file>

<file path=xl/sharedStrings.xml><?xml version="1.0" encoding="utf-8"?>
<sst xmlns="http://schemas.openxmlformats.org/spreadsheetml/2006/main" count="40" uniqueCount="35">
  <si>
    <t>Yield curve</t>
  </si>
  <si>
    <t>Duration</t>
  </si>
  <si>
    <t>Convexity</t>
  </si>
  <si>
    <t>YTM</t>
  </si>
  <si>
    <t>Price</t>
  </si>
  <si>
    <t xml:space="preserve">b) </t>
  </si>
  <si>
    <t>Maturity</t>
  </si>
  <si>
    <t>Forward</t>
  </si>
  <si>
    <t>ZCB price</t>
  </si>
  <si>
    <t>Rswap(0)</t>
  </si>
  <si>
    <t>delta</t>
  </si>
  <si>
    <t>a)</t>
  </si>
  <si>
    <t>N</t>
  </si>
  <si>
    <t>T</t>
  </si>
  <si>
    <t>m</t>
  </si>
  <si>
    <t>C</t>
  </si>
  <si>
    <t>From exercise 1:</t>
  </si>
  <si>
    <t>Coupon caracteristics</t>
  </si>
  <si>
    <t xml:space="preserve">P = </t>
  </si>
  <si>
    <t>b)</t>
  </si>
  <si>
    <t xml:space="preserve">YTM = </t>
  </si>
  <si>
    <t>c)</t>
  </si>
  <si>
    <t>d)</t>
  </si>
  <si>
    <t>Bond cash flows</t>
  </si>
  <si>
    <t>Maturities</t>
  </si>
  <si>
    <t>Cash flows</t>
  </si>
  <si>
    <t xml:space="preserve">Macaulay duration = </t>
  </si>
  <si>
    <t>Duration =</t>
  </si>
  <si>
    <t xml:space="preserve">Convexity = </t>
  </si>
  <si>
    <t>ZCB Price</t>
  </si>
  <si>
    <t>e)</t>
  </si>
  <si>
    <t>Shift</t>
  </si>
  <si>
    <t>Bond Price</t>
  </si>
  <si>
    <t>f)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</si>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</sst>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_-* #,##0.00\ [$CHF-100C]_-;\-* #,##0.00\ [$CHF-100C]_-;_-* &quot;-&quot;??\ [$CHF-100C]_-;_-@_-"/>
    <numFmt numFmtId="181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1" xfId="0" applyFont="1" applyBorder="1"/>
    <xf numFmtId="168" fontId="0" fillId="0" borderId="0" xfId="0" applyNumberFormat="1"/>
    <xf numFmtId="10" fontId="1" fillId="0" borderId="2" xfId="2" applyNumberFormat="1" applyFont="1" applyBorder="1"/>
    <xf numFmtId="0" fontId="0" fillId="0" borderId="4" xfId="0" applyBorder="1"/>
    <xf numFmtId="168" fontId="0" fillId="0" borderId="6" xfId="1" applyNumberFormat="1" applyFont="1" applyBorder="1"/>
    <xf numFmtId="0" fontId="0" fillId="0" borderId="8" xfId="0" applyBorder="1"/>
    <xf numFmtId="168" fontId="0" fillId="0" borderId="9" xfId="1" applyNumberFormat="1" applyFont="1" applyBorder="1"/>
    <xf numFmtId="0" fontId="0" fillId="0" borderId="11" xfId="0" applyBorder="1"/>
    <xf numFmtId="168" fontId="0" fillId="0" borderId="12" xfId="1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3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168" fontId="1" fillId="0" borderId="2" xfId="0" applyNumberFormat="1" applyFont="1" applyBorder="1"/>
    <xf numFmtId="0" fontId="3" fillId="0" borderId="0" xfId="0" applyFont="1"/>
    <xf numFmtId="0" fontId="0" fillId="0" borderId="5" xfId="0" applyBorder="1"/>
    <xf numFmtId="10" fontId="0" fillId="0" borderId="6" xfId="2" applyNumberFormat="1" applyFont="1" applyBorder="1"/>
    <xf numFmtId="0" fontId="0" fillId="0" borderId="7" xfId="0" applyBorder="1"/>
    <xf numFmtId="10" fontId="0" fillId="0" borderId="9" xfId="2" applyNumberFormat="1" applyFont="1" applyBorder="1"/>
    <xf numFmtId="0" fontId="0" fillId="0" borderId="10" xfId="0" applyBorder="1"/>
    <xf numFmtId="10" fontId="0" fillId="0" borderId="12" xfId="2" applyNumberFormat="1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8" fontId="0" fillId="0" borderId="6" xfId="0" applyNumberFormat="1" applyBorder="1"/>
    <xf numFmtId="168" fontId="0" fillId="0" borderId="9" xfId="0" applyNumberFormat="1" applyBorder="1"/>
    <xf numFmtId="168" fontId="0" fillId="0" borderId="12" xfId="0" applyNumberFormat="1" applyBorder="1"/>
    <xf numFmtId="18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181" fontId="1" fillId="0" borderId="2" xfId="0" applyNumberFormat="1" applyFont="1" applyBorder="1" applyAlignment="1">
      <alignment horizontal="left"/>
    </xf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Bond</a:t>
            </a:r>
            <a:r>
              <a:rPr lang="en-US" baseline="0"/>
              <a:t> price in function of shift on the yield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2'!$M$17</c:f>
              <c:strCache>
                <c:ptCount val="1"/>
                <c:pt idx="0">
                  <c:v>Shift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2'!$M$18:$M$58</c:f>
              <c:numCache>
                <c:formatCode>General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-0.16999999999999998</c:v>
                </c:pt>
                <c:pt idx="4">
                  <c:v>-0.15999999999999998</c:v>
                </c:pt>
                <c:pt idx="5">
                  <c:v>-0.14999999999999997</c:v>
                </c:pt>
                <c:pt idx="6">
                  <c:v>-0.13999999999999996</c:v>
                </c:pt>
                <c:pt idx="7">
                  <c:v>-0.12999999999999995</c:v>
                </c:pt>
                <c:pt idx="8">
                  <c:v>-0.11999999999999995</c:v>
                </c:pt>
                <c:pt idx="9">
                  <c:v>-0.10999999999999996</c:v>
                </c:pt>
                <c:pt idx="10">
                  <c:v>-9.9999999999999964E-2</c:v>
                </c:pt>
                <c:pt idx="11">
                  <c:v>-8.9999999999999969E-2</c:v>
                </c:pt>
                <c:pt idx="12">
                  <c:v>-7.9999999999999974E-2</c:v>
                </c:pt>
                <c:pt idx="13">
                  <c:v>-6.9999999999999979E-2</c:v>
                </c:pt>
                <c:pt idx="14">
                  <c:v>-5.9999999999999977E-2</c:v>
                </c:pt>
                <c:pt idx="15">
                  <c:v>-4.9999999999999975E-2</c:v>
                </c:pt>
                <c:pt idx="16">
                  <c:v>-3.9999999999999973E-2</c:v>
                </c:pt>
                <c:pt idx="17">
                  <c:v>-2.9999999999999971E-2</c:v>
                </c:pt>
                <c:pt idx="18">
                  <c:v>-1.9999999999999969E-2</c:v>
                </c:pt>
                <c:pt idx="19">
                  <c:v>-9.999999999999969E-3</c:v>
                </c:pt>
                <c:pt idx="20">
                  <c:v>3.1225022567582528E-17</c:v>
                </c:pt>
                <c:pt idx="21">
                  <c:v>1.0000000000000031E-2</c:v>
                </c:pt>
                <c:pt idx="22">
                  <c:v>2.0000000000000032E-2</c:v>
                </c:pt>
                <c:pt idx="23">
                  <c:v>3.0000000000000034E-2</c:v>
                </c:pt>
                <c:pt idx="24">
                  <c:v>4.0000000000000036E-2</c:v>
                </c:pt>
                <c:pt idx="25">
                  <c:v>5.0000000000000037E-2</c:v>
                </c:pt>
                <c:pt idx="26">
                  <c:v>6.0000000000000039E-2</c:v>
                </c:pt>
                <c:pt idx="27">
                  <c:v>7.0000000000000034E-2</c:v>
                </c:pt>
                <c:pt idx="28">
                  <c:v>8.0000000000000029E-2</c:v>
                </c:pt>
                <c:pt idx="29">
                  <c:v>9.0000000000000024E-2</c:v>
                </c:pt>
                <c:pt idx="30">
                  <c:v>0.10000000000000002</c:v>
                </c:pt>
                <c:pt idx="31">
                  <c:v>0.11000000000000001</c:v>
                </c:pt>
                <c:pt idx="32">
                  <c:v>0.12000000000000001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0.16000000000000003</c:v>
                </c:pt>
                <c:pt idx="37">
                  <c:v>0.17000000000000004</c:v>
                </c:pt>
                <c:pt idx="38">
                  <c:v>0.18000000000000005</c:v>
                </c:pt>
                <c:pt idx="39">
                  <c:v>0.19000000000000006</c:v>
                </c:pt>
                <c:pt idx="40">
                  <c:v>0.20000000000000007</c:v>
                </c:pt>
              </c:numCache>
            </c:numRef>
          </c:xVal>
          <c:yVal>
            <c:numRef>
              <c:f>'Exercise 2'!$L$18:$L$58</c:f>
              <c:numCache>
                <c:formatCode>General</c:formatCode>
                <c:ptCount val="41"/>
                <c:pt idx="0">
                  <c:v>150.7059163702466</c:v>
                </c:pt>
                <c:pt idx="1">
                  <c:v>147.90223572868646</c:v>
                </c:pt>
                <c:pt idx="2">
                  <c:v>145.15254817356455</c:v>
                </c:pt>
                <c:pt idx="3">
                  <c:v>142.45579994622977</c:v>
                </c:pt>
                <c:pt idx="4">
                  <c:v>139.81095797631298</c:v>
                </c:pt>
                <c:pt idx="5">
                  <c:v>137.21700947430966</c:v>
                </c:pt>
                <c:pt idx="6">
                  <c:v>134.67296153220047</c:v>
                </c:pt>
                <c:pt idx="7">
                  <c:v>132.17784073195034</c:v>
                </c:pt>
                <c:pt idx="8">
                  <c:v>129.73069276173089</c:v>
                </c:pt>
                <c:pt idx="9">
                  <c:v>127.33058203971372</c:v>
                </c:pt>
                <c:pt idx="10">
                  <c:v>124.97659134528445</c:v>
                </c:pt>
                <c:pt idx="11">
                  <c:v>122.66782145753191</c:v>
                </c:pt>
                <c:pt idx="12">
                  <c:v>120.40339080086801</c:v>
                </c:pt>
                <c:pt idx="13">
                  <c:v>118.18243509763755</c:v>
                </c:pt>
                <c:pt idx="14">
                  <c:v>116.00410702758067</c:v>
                </c:pt>
                <c:pt idx="15">
                  <c:v>113.86757589401155</c:v>
                </c:pt>
                <c:pt idx="16">
                  <c:v>111.77202729658157</c:v>
                </c:pt>
                <c:pt idx="17">
                  <c:v>109.7166628104964</c:v>
                </c:pt>
                <c:pt idx="18">
                  <c:v>107.70069967205998</c:v>
                </c:pt>
                <c:pt idx="19">
                  <c:v>105.72337047042001</c:v>
                </c:pt>
                <c:pt idx="20">
                  <c:v>103.78392284539294</c:v>
                </c:pt>
                <c:pt idx="21">
                  <c:v>101.88161919124802</c:v>
                </c:pt>
                <c:pt idx="22">
                  <c:v>100.01573636633314</c:v>
                </c:pt>
                <c:pt idx="23">
                  <c:v>98.185565408426726</c:v>
                </c:pt>
                <c:pt idx="24">
                  <c:v>96.390411255702745</c:v>
                </c:pt>
                <c:pt idx="25">
                  <c:v>94.629592473198471</c:v>
                </c:pt>
                <c:pt idx="26">
                  <c:v>92.902440984675366</c:v>
                </c:pt>
                <c:pt idx="27">
                  <c:v>91.208301809767605</c:v>
                </c:pt>
                <c:pt idx="28">
                  <c:v>89.546532806313309</c:v>
                </c:pt>
                <c:pt idx="29">
                  <c:v>87.916504417766205</c:v>
                </c:pt>
                <c:pt idx="30">
                  <c:v>86.317599425587474</c:v>
                </c:pt>
                <c:pt idx="31">
                  <c:v>84.749212706519643</c:v>
                </c:pt>
                <c:pt idx="32">
                  <c:v>83.21075099464575</c:v>
                </c:pt>
                <c:pt idx="33">
                  <c:v>81.701632648139707</c:v>
                </c:pt>
                <c:pt idx="34">
                  <c:v>80.221287420614942</c:v>
                </c:pt>
                <c:pt idx="35">
                  <c:v>78.769156236980692</c:v>
                </c:pt>
                <c:pt idx="36">
                  <c:v>77.344690973717135</c:v>
                </c:pt>
                <c:pt idx="37">
                  <c:v>75.94735424348157</c:v>
                </c:pt>
                <c:pt idx="38">
                  <c:v>74.576619183960958</c:v>
                </c:pt>
                <c:pt idx="39">
                  <c:v>73.231969250886181</c:v>
                </c:pt>
                <c:pt idx="40">
                  <c:v>71.912898015126501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5-834B-AF42-F207A886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31103"/>
        <c:axId val="395132735"/>
      </c:scatterChart>
      <c:valAx>
        <c:axId val="39513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2735"/>
        <c:crosses val="autoZero"/>
        <c:crossBetween val="midCat"/>
      </c:valAx>
      <c:valAx>
        <c:axId val="395132735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and 2nd order approximation of bond price in function of shift in yield</a:t>
            </a:r>
            <a:r>
              <a:rPr lang="en-US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2'!$T$17</c:f>
              <c:strCache>
                <c:ptCount val="1"/>
                <c:pt idx="0">
                  <c:v>Macaulay 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'Exercise 2'!$M$18:$M$58</c:f>
              <c:numCache>
                <c:formatCode>General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-0.16999999999999998</c:v>
                </c:pt>
                <c:pt idx="4">
                  <c:v>-0.15999999999999998</c:v>
                </c:pt>
                <c:pt idx="5">
                  <c:v>-0.14999999999999997</c:v>
                </c:pt>
                <c:pt idx="6">
                  <c:v>-0.13999999999999996</c:v>
                </c:pt>
                <c:pt idx="7">
                  <c:v>-0.12999999999999995</c:v>
                </c:pt>
                <c:pt idx="8">
                  <c:v>-0.11999999999999995</c:v>
                </c:pt>
                <c:pt idx="9">
                  <c:v>-0.10999999999999996</c:v>
                </c:pt>
                <c:pt idx="10">
                  <c:v>-9.9999999999999964E-2</c:v>
                </c:pt>
                <c:pt idx="11">
                  <c:v>-8.9999999999999969E-2</c:v>
                </c:pt>
                <c:pt idx="12">
                  <c:v>-7.9999999999999974E-2</c:v>
                </c:pt>
                <c:pt idx="13">
                  <c:v>-6.9999999999999979E-2</c:v>
                </c:pt>
                <c:pt idx="14">
                  <c:v>-5.9999999999999977E-2</c:v>
                </c:pt>
                <c:pt idx="15">
                  <c:v>-4.9999999999999975E-2</c:v>
                </c:pt>
                <c:pt idx="16">
                  <c:v>-3.9999999999999973E-2</c:v>
                </c:pt>
                <c:pt idx="17">
                  <c:v>-2.9999999999999971E-2</c:v>
                </c:pt>
                <c:pt idx="18">
                  <c:v>-1.9999999999999969E-2</c:v>
                </c:pt>
                <c:pt idx="19">
                  <c:v>-9.999999999999969E-3</c:v>
                </c:pt>
                <c:pt idx="20">
                  <c:v>3.1225022567582528E-17</c:v>
                </c:pt>
                <c:pt idx="21">
                  <c:v>1.0000000000000031E-2</c:v>
                </c:pt>
                <c:pt idx="22">
                  <c:v>2.0000000000000032E-2</c:v>
                </c:pt>
                <c:pt idx="23">
                  <c:v>3.0000000000000034E-2</c:v>
                </c:pt>
                <c:pt idx="24">
                  <c:v>4.0000000000000036E-2</c:v>
                </c:pt>
                <c:pt idx="25">
                  <c:v>5.0000000000000037E-2</c:v>
                </c:pt>
                <c:pt idx="26">
                  <c:v>6.0000000000000039E-2</c:v>
                </c:pt>
                <c:pt idx="27">
                  <c:v>7.0000000000000034E-2</c:v>
                </c:pt>
                <c:pt idx="28">
                  <c:v>8.0000000000000029E-2</c:v>
                </c:pt>
                <c:pt idx="29">
                  <c:v>9.0000000000000024E-2</c:v>
                </c:pt>
                <c:pt idx="30">
                  <c:v>0.10000000000000002</c:v>
                </c:pt>
                <c:pt idx="31">
                  <c:v>0.11000000000000001</c:v>
                </c:pt>
                <c:pt idx="32">
                  <c:v>0.12000000000000001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0.16000000000000003</c:v>
                </c:pt>
                <c:pt idx="37">
                  <c:v>0.17000000000000004</c:v>
                </c:pt>
                <c:pt idx="38">
                  <c:v>0.18000000000000005</c:v>
                </c:pt>
                <c:pt idx="39">
                  <c:v>0.19000000000000006</c:v>
                </c:pt>
                <c:pt idx="40">
                  <c:v>0.20000000000000007</c:v>
                </c:pt>
              </c:numCache>
            </c:numRef>
          </c:cat>
          <c:val>
            <c:numRef>
              <c:f>'Exercise 2'!$T$18:$T$58</c:f>
              <c:numCache>
                <c:formatCode>_-* #,##0.00\ [$CHF-100C]_-;\-* #,##0.00\ [$CHF-100C]_-;_-* "-"??\ [$CHF-100C]_-;_-@_-</c:formatCode>
                <c:ptCount val="41"/>
                <c:pt idx="0">
                  <c:v>142.22669703896202</c:v>
                </c:pt>
                <c:pt idx="1">
                  <c:v>140.30455832928357</c:v>
                </c:pt>
                <c:pt idx="2">
                  <c:v>138.38241961960512</c:v>
                </c:pt>
                <c:pt idx="3">
                  <c:v>136.46028090992667</c:v>
                </c:pt>
                <c:pt idx="4">
                  <c:v>134.53814220024819</c:v>
                </c:pt>
                <c:pt idx="5">
                  <c:v>132.61600349056974</c:v>
                </c:pt>
                <c:pt idx="6">
                  <c:v>130.69386478089129</c:v>
                </c:pt>
                <c:pt idx="7">
                  <c:v>128.77172607121284</c:v>
                </c:pt>
                <c:pt idx="8">
                  <c:v>126.84958736153438</c:v>
                </c:pt>
                <c:pt idx="9">
                  <c:v>124.92744865185593</c:v>
                </c:pt>
                <c:pt idx="10">
                  <c:v>123.00530994217746</c:v>
                </c:pt>
                <c:pt idx="11">
                  <c:v>121.08317123249901</c:v>
                </c:pt>
                <c:pt idx="12">
                  <c:v>119.16103252282056</c:v>
                </c:pt>
                <c:pt idx="13">
                  <c:v>117.23889381314211</c:v>
                </c:pt>
                <c:pt idx="14">
                  <c:v>115.31675510346366</c:v>
                </c:pt>
                <c:pt idx="15">
                  <c:v>113.3946163937852</c:v>
                </c:pt>
                <c:pt idx="16">
                  <c:v>111.47247768410675</c:v>
                </c:pt>
                <c:pt idx="17">
                  <c:v>109.55033897442829</c:v>
                </c:pt>
                <c:pt idx="18">
                  <c:v>107.62820026474984</c:v>
                </c:pt>
                <c:pt idx="19">
                  <c:v>105.70606155507139</c:v>
                </c:pt>
                <c:pt idx="20">
                  <c:v>103.78392284539294</c:v>
                </c:pt>
                <c:pt idx="21">
                  <c:v>101.86178413571447</c:v>
                </c:pt>
                <c:pt idx="22">
                  <c:v>99.939645426036023</c:v>
                </c:pt>
                <c:pt idx="23">
                  <c:v>98.017506716357573</c:v>
                </c:pt>
                <c:pt idx="24">
                  <c:v>96.095368006679109</c:v>
                </c:pt>
                <c:pt idx="25">
                  <c:v>94.17322929700066</c:v>
                </c:pt>
                <c:pt idx="26">
                  <c:v>92.25109058732221</c:v>
                </c:pt>
                <c:pt idx="27">
                  <c:v>90.328951877643746</c:v>
                </c:pt>
                <c:pt idx="28">
                  <c:v>88.406813167965296</c:v>
                </c:pt>
                <c:pt idx="29">
                  <c:v>86.484674458286847</c:v>
                </c:pt>
                <c:pt idx="30">
                  <c:v>84.562535748608397</c:v>
                </c:pt>
                <c:pt idx="31">
                  <c:v>82.640397038929933</c:v>
                </c:pt>
                <c:pt idx="32">
                  <c:v>80.718258329251483</c:v>
                </c:pt>
                <c:pt idx="33">
                  <c:v>78.796119619573034</c:v>
                </c:pt>
                <c:pt idx="34">
                  <c:v>76.873980909894584</c:v>
                </c:pt>
                <c:pt idx="35">
                  <c:v>74.95184220021612</c:v>
                </c:pt>
                <c:pt idx="36">
                  <c:v>73.029703490537671</c:v>
                </c:pt>
                <c:pt idx="37">
                  <c:v>71.107564780859207</c:v>
                </c:pt>
                <c:pt idx="38">
                  <c:v>69.185426071180757</c:v>
                </c:pt>
                <c:pt idx="39">
                  <c:v>67.263287361502307</c:v>
                </c:pt>
                <c:pt idx="40">
                  <c:v>65.341148651823843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9-064A-8DED-CC9E27D41844}"/>
            </c:ext>
          </c:extLst>
        </c:ser>
        <c:ser>
          <c:idx val="1"/>
          <c:order val="1"/>
          <c:tx>
            <c:strRef>
              <c:f>'Exercise 2'!$U$17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'Exercise 2'!$M$18:$M$58</c:f>
              <c:numCache>
                <c:formatCode>General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-0.16999999999999998</c:v>
                </c:pt>
                <c:pt idx="4">
                  <c:v>-0.15999999999999998</c:v>
                </c:pt>
                <c:pt idx="5">
                  <c:v>-0.14999999999999997</c:v>
                </c:pt>
                <c:pt idx="6">
                  <c:v>-0.13999999999999996</c:v>
                </c:pt>
                <c:pt idx="7">
                  <c:v>-0.12999999999999995</c:v>
                </c:pt>
                <c:pt idx="8">
                  <c:v>-0.11999999999999995</c:v>
                </c:pt>
                <c:pt idx="9">
                  <c:v>-0.10999999999999996</c:v>
                </c:pt>
                <c:pt idx="10">
                  <c:v>-9.9999999999999964E-2</c:v>
                </c:pt>
                <c:pt idx="11">
                  <c:v>-8.9999999999999969E-2</c:v>
                </c:pt>
                <c:pt idx="12">
                  <c:v>-7.9999999999999974E-2</c:v>
                </c:pt>
                <c:pt idx="13">
                  <c:v>-6.9999999999999979E-2</c:v>
                </c:pt>
                <c:pt idx="14">
                  <c:v>-5.9999999999999977E-2</c:v>
                </c:pt>
                <c:pt idx="15">
                  <c:v>-4.9999999999999975E-2</c:v>
                </c:pt>
                <c:pt idx="16">
                  <c:v>-3.9999999999999973E-2</c:v>
                </c:pt>
                <c:pt idx="17">
                  <c:v>-2.9999999999999971E-2</c:v>
                </c:pt>
                <c:pt idx="18">
                  <c:v>-1.9999999999999969E-2</c:v>
                </c:pt>
                <c:pt idx="19">
                  <c:v>-9.999999999999969E-3</c:v>
                </c:pt>
                <c:pt idx="20">
                  <c:v>3.1225022567582528E-17</c:v>
                </c:pt>
                <c:pt idx="21">
                  <c:v>1.0000000000000031E-2</c:v>
                </c:pt>
                <c:pt idx="22">
                  <c:v>2.0000000000000032E-2</c:v>
                </c:pt>
                <c:pt idx="23">
                  <c:v>3.0000000000000034E-2</c:v>
                </c:pt>
                <c:pt idx="24">
                  <c:v>4.0000000000000036E-2</c:v>
                </c:pt>
                <c:pt idx="25">
                  <c:v>5.0000000000000037E-2</c:v>
                </c:pt>
                <c:pt idx="26">
                  <c:v>6.0000000000000039E-2</c:v>
                </c:pt>
                <c:pt idx="27">
                  <c:v>7.0000000000000034E-2</c:v>
                </c:pt>
                <c:pt idx="28">
                  <c:v>8.0000000000000029E-2</c:v>
                </c:pt>
                <c:pt idx="29">
                  <c:v>9.0000000000000024E-2</c:v>
                </c:pt>
                <c:pt idx="30">
                  <c:v>0.10000000000000002</c:v>
                </c:pt>
                <c:pt idx="31">
                  <c:v>0.11000000000000001</c:v>
                </c:pt>
                <c:pt idx="32">
                  <c:v>0.12000000000000001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0.16000000000000003</c:v>
                </c:pt>
                <c:pt idx="37">
                  <c:v>0.17000000000000004</c:v>
                </c:pt>
                <c:pt idx="38">
                  <c:v>0.18000000000000005</c:v>
                </c:pt>
                <c:pt idx="39">
                  <c:v>0.19000000000000006</c:v>
                </c:pt>
                <c:pt idx="40">
                  <c:v>0.20000000000000007</c:v>
                </c:pt>
              </c:numCache>
            </c:numRef>
          </c:cat>
          <c:val>
            <c:numRef>
              <c:f>'Exercise 2'!$U$18:$U$58</c:f>
              <c:numCache>
                <c:formatCode>_-* #,##0.00\ [$CHF-100C]_-;\-* #,##0.00\ [$CHF-100C]_-;_-* "-"??\ [$CHF-100C]_-;_-@_-</c:formatCode>
                <c:ptCount val="41"/>
                <c:pt idx="0">
                  <c:v>142.19900124979918</c:v>
                </c:pt>
                <c:pt idx="1">
                  <c:v>140.27824732957887</c:v>
                </c:pt>
                <c:pt idx="2">
                  <c:v>138.35749340935854</c:v>
                </c:pt>
                <c:pt idx="3">
                  <c:v>136.43673948913823</c:v>
                </c:pt>
                <c:pt idx="4">
                  <c:v>134.51598556891793</c:v>
                </c:pt>
                <c:pt idx="5">
                  <c:v>132.59523164869762</c:v>
                </c:pt>
                <c:pt idx="6">
                  <c:v>130.67447772847729</c:v>
                </c:pt>
                <c:pt idx="7">
                  <c:v>128.75372380825698</c:v>
                </c:pt>
                <c:pt idx="8">
                  <c:v>126.83296988803667</c:v>
                </c:pt>
                <c:pt idx="9">
                  <c:v>124.91221596781637</c:v>
                </c:pt>
                <c:pt idx="10">
                  <c:v>122.99146204759604</c:v>
                </c:pt>
                <c:pt idx="11">
                  <c:v>121.07070812737574</c:v>
                </c:pt>
                <c:pt idx="12">
                  <c:v>119.14995420715543</c:v>
                </c:pt>
                <c:pt idx="13">
                  <c:v>117.22920028693511</c:v>
                </c:pt>
                <c:pt idx="14">
                  <c:v>115.3084463667148</c:v>
                </c:pt>
                <c:pt idx="15">
                  <c:v>113.3876924464945</c:v>
                </c:pt>
                <c:pt idx="16">
                  <c:v>111.46693852627418</c:v>
                </c:pt>
                <c:pt idx="17">
                  <c:v>109.54618460605387</c:v>
                </c:pt>
                <c:pt idx="18">
                  <c:v>107.62543068583355</c:v>
                </c:pt>
                <c:pt idx="19">
                  <c:v>105.70467676561324</c:v>
                </c:pt>
                <c:pt idx="20">
                  <c:v>103.78392284539294</c:v>
                </c:pt>
                <c:pt idx="21">
                  <c:v>101.86316892517262</c:v>
                </c:pt>
                <c:pt idx="22">
                  <c:v>99.942415004952309</c:v>
                </c:pt>
                <c:pt idx="23">
                  <c:v>98.021661084731988</c:v>
                </c:pt>
                <c:pt idx="24">
                  <c:v>96.100907164511682</c:v>
                </c:pt>
                <c:pt idx="25">
                  <c:v>94.180153244291375</c:v>
                </c:pt>
                <c:pt idx="26">
                  <c:v>92.259399324071055</c:v>
                </c:pt>
                <c:pt idx="27">
                  <c:v>90.338645403850748</c:v>
                </c:pt>
                <c:pt idx="28">
                  <c:v>88.417891483630427</c:v>
                </c:pt>
                <c:pt idx="29">
                  <c:v>86.497137563410121</c:v>
                </c:pt>
                <c:pt idx="30">
                  <c:v>84.576383643189814</c:v>
                </c:pt>
                <c:pt idx="31">
                  <c:v>82.655629722969508</c:v>
                </c:pt>
                <c:pt idx="32">
                  <c:v>80.734875802749187</c:v>
                </c:pt>
                <c:pt idx="33">
                  <c:v>78.81412188252888</c:v>
                </c:pt>
                <c:pt idx="34">
                  <c:v>76.89336796230856</c:v>
                </c:pt>
                <c:pt idx="35">
                  <c:v>74.972614042088253</c:v>
                </c:pt>
                <c:pt idx="36">
                  <c:v>73.051860121867946</c:v>
                </c:pt>
                <c:pt idx="37">
                  <c:v>71.131106201647626</c:v>
                </c:pt>
                <c:pt idx="38">
                  <c:v>69.210352281427305</c:v>
                </c:pt>
                <c:pt idx="39">
                  <c:v>67.289598361206998</c:v>
                </c:pt>
                <c:pt idx="40">
                  <c:v>65.368844440986692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9-064A-8DED-CC9E27D41844}"/>
            </c:ext>
          </c:extLst>
        </c:ser>
        <c:ser>
          <c:idx val="2"/>
          <c:order val="2"/>
          <c:tx>
            <c:strRef>
              <c:f>'Exercise 2'!$V$17</c:f>
              <c:strCache>
                <c:ptCount val="1"/>
                <c:pt idx="0">
                  <c:v>Convexity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'Exercise 2'!$M$18:$M$58</c:f>
              <c:numCache>
                <c:formatCode>General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-0.16999999999999998</c:v>
                </c:pt>
                <c:pt idx="4">
                  <c:v>-0.15999999999999998</c:v>
                </c:pt>
                <c:pt idx="5">
                  <c:v>-0.14999999999999997</c:v>
                </c:pt>
                <c:pt idx="6">
                  <c:v>-0.13999999999999996</c:v>
                </c:pt>
                <c:pt idx="7">
                  <c:v>-0.12999999999999995</c:v>
                </c:pt>
                <c:pt idx="8">
                  <c:v>-0.11999999999999995</c:v>
                </c:pt>
                <c:pt idx="9">
                  <c:v>-0.10999999999999996</c:v>
                </c:pt>
                <c:pt idx="10">
                  <c:v>-9.9999999999999964E-2</c:v>
                </c:pt>
                <c:pt idx="11">
                  <c:v>-8.9999999999999969E-2</c:v>
                </c:pt>
                <c:pt idx="12">
                  <c:v>-7.9999999999999974E-2</c:v>
                </c:pt>
                <c:pt idx="13">
                  <c:v>-6.9999999999999979E-2</c:v>
                </c:pt>
                <c:pt idx="14">
                  <c:v>-5.9999999999999977E-2</c:v>
                </c:pt>
                <c:pt idx="15">
                  <c:v>-4.9999999999999975E-2</c:v>
                </c:pt>
                <c:pt idx="16">
                  <c:v>-3.9999999999999973E-2</c:v>
                </c:pt>
                <c:pt idx="17">
                  <c:v>-2.9999999999999971E-2</c:v>
                </c:pt>
                <c:pt idx="18">
                  <c:v>-1.9999999999999969E-2</c:v>
                </c:pt>
                <c:pt idx="19">
                  <c:v>-9.999999999999969E-3</c:v>
                </c:pt>
                <c:pt idx="20">
                  <c:v>3.1225022567582528E-17</c:v>
                </c:pt>
                <c:pt idx="21">
                  <c:v>1.0000000000000031E-2</c:v>
                </c:pt>
                <c:pt idx="22">
                  <c:v>2.0000000000000032E-2</c:v>
                </c:pt>
                <c:pt idx="23">
                  <c:v>3.0000000000000034E-2</c:v>
                </c:pt>
                <c:pt idx="24">
                  <c:v>4.0000000000000036E-2</c:v>
                </c:pt>
                <c:pt idx="25">
                  <c:v>5.0000000000000037E-2</c:v>
                </c:pt>
                <c:pt idx="26">
                  <c:v>6.0000000000000039E-2</c:v>
                </c:pt>
                <c:pt idx="27">
                  <c:v>7.0000000000000034E-2</c:v>
                </c:pt>
                <c:pt idx="28">
                  <c:v>8.0000000000000029E-2</c:v>
                </c:pt>
                <c:pt idx="29">
                  <c:v>9.0000000000000024E-2</c:v>
                </c:pt>
                <c:pt idx="30">
                  <c:v>0.10000000000000002</c:v>
                </c:pt>
                <c:pt idx="31">
                  <c:v>0.11000000000000001</c:v>
                </c:pt>
                <c:pt idx="32">
                  <c:v>0.12000000000000001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0.16000000000000003</c:v>
                </c:pt>
                <c:pt idx="37">
                  <c:v>0.17000000000000004</c:v>
                </c:pt>
                <c:pt idx="38">
                  <c:v>0.18000000000000005</c:v>
                </c:pt>
                <c:pt idx="39">
                  <c:v>0.19000000000000006</c:v>
                </c:pt>
                <c:pt idx="40">
                  <c:v>0.20000000000000007</c:v>
                </c:pt>
              </c:numCache>
            </c:numRef>
          </c:cat>
          <c:val>
            <c:numRef>
              <c:f>'Exercise 2'!$V$18:$V$58</c:f>
              <c:numCache>
                <c:formatCode>_-* #,##0.00\ [$CHF-100C]_-;\-* #,##0.00\ [$CHF-100C]_-;_-* "-"??\ [$CHF-100C]_-;_-@_-</c:formatCode>
                <c:ptCount val="41"/>
                <c:pt idx="0">
                  <c:v>149.62755437098241</c:v>
                </c:pt>
                <c:pt idx="1">
                  <c:v>146.98251652144674</c:v>
                </c:pt>
                <c:pt idx="2">
                  <c:v>144.37462143751696</c:v>
                </c:pt>
                <c:pt idx="3">
                  <c:v>141.80386911919311</c:v>
                </c:pt>
                <c:pt idx="4">
                  <c:v>139.2702595664752</c:v>
                </c:pt>
                <c:pt idx="5">
                  <c:v>136.77379277936319</c:v>
                </c:pt>
                <c:pt idx="6">
                  <c:v>134.31446875785707</c:v>
                </c:pt>
                <c:pt idx="7">
                  <c:v>131.8922875019569</c:v>
                </c:pt>
                <c:pt idx="8">
                  <c:v>129.50724901166262</c:v>
                </c:pt>
                <c:pt idx="9">
                  <c:v>127.15935328697429</c:v>
                </c:pt>
                <c:pt idx="10">
                  <c:v>124.84860032789184</c:v>
                </c:pt>
                <c:pt idx="11">
                  <c:v>122.57499013441534</c:v>
                </c:pt>
                <c:pt idx="12">
                  <c:v>120.33852270654475</c:v>
                </c:pt>
                <c:pt idx="13">
                  <c:v>118.13919804428005</c:v>
                </c:pt>
                <c:pt idx="14">
                  <c:v>115.9770161476213</c:v>
                </c:pt>
                <c:pt idx="15">
                  <c:v>113.85197701656845</c:v>
                </c:pt>
                <c:pt idx="16">
                  <c:v>111.7640806511215</c:v>
                </c:pt>
                <c:pt idx="17">
                  <c:v>109.71332705128049</c:v>
                </c:pt>
                <c:pt idx="18">
                  <c:v>107.69971621704538</c:v>
                </c:pt>
                <c:pt idx="19">
                  <c:v>105.7232481484162</c:v>
                </c:pt>
                <c:pt idx="20">
                  <c:v>103.78392284539294</c:v>
                </c:pt>
                <c:pt idx="21">
                  <c:v>101.88174030797558</c:v>
                </c:pt>
                <c:pt idx="22">
                  <c:v>100.01670053616414</c:v>
                </c:pt>
                <c:pt idx="23">
                  <c:v>98.188803529958605</c:v>
                </c:pt>
                <c:pt idx="24">
                  <c:v>96.398049289359008</c:v>
                </c:pt>
                <c:pt idx="25">
                  <c:v>94.644437814365332</c:v>
                </c:pt>
                <c:pt idx="26">
                  <c:v>92.927969104977549</c:v>
                </c:pt>
                <c:pt idx="27">
                  <c:v>91.248643161195702</c:v>
                </c:pt>
                <c:pt idx="28">
                  <c:v>89.606459983019747</c:v>
                </c:pt>
                <c:pt idx="29">
                  <c:v>88.001419570449727</c:v>
                </c:pt>
                <c:pt idx="30">
                  <c:v>86.433521923485628</c:v>
                </c:pt>
                <c:pt idx="31">
                  <c:v>84.902767042127437</c:v>
                </c:pt>
                <c:pt idx="32">
                  <c:v>83.409154926375152</c:v>
                </c:pt>
                <c:pt idx="33">
                  <c:v>81.952685576228802</c:v>
                </c:pt>
                <c:pt idx="34">
                  <c:v>80.533358991688345</c:v>
                </c:pt>
                <c:pt idx="35">
                  <c:v>79.151175172753824</c:v>
                </c:pt>
                <c:pt idx="36">
                  <c:v>77.806134119425224</c:v>
                </c:pt>
                <c:pt idx="37">
                  <c:v>76.498235831702516</c:v>
                </c:pt>
                <c:pt idx="38">
                  <c:v>75.227480309585729</c:v>
                </c:pt>
                <c:pt idx="39">
                  <c:v>73.993867553074864</c:v>
                </c:pt>
                <c:pt idx="40">
                  <c:v>72.797397562169934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9-064A-8DED-CC9E27D41844}"/>
            </c:ext>
          </c:extLst>
        </c:ser>
        <c:ser>
          <c:idx val="3"/>
          <c:order val="3"/>
          <c:tx>
            <c:strRef>
              <c:f>'Exercise 2'!$W$17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'Exercise 2'!$M$18:$M$58</c:f>
              <c:numCache>
                <c:formatCode>General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-0.16999999999999998</c:v>
                </c:pt>
                <c:pt idx="4">
                  <c:v>-0.15999999999999998</c:v>
                </c:pt>
                <c:pt idx="5">
                  <c:v>-0.14999999999999997</c:v>
                </c:pt>
                <c:pt idx="6">
                  <c:v>-0.13999999999999996</c:v>
                </c:pt>
                <c:pt idx="7">
                  <c:v>-0.12999999999999995</c:v>
                </c:pt>
                <c:pt idx="8">
                  <c:v>-0.11999999999999995</c:v>
                </c:pt>
                <c:pt idx="9">
                  <c:v>-0.10999999999999996</c:v>
                </c:pt>
                <c:pt idx="10">
                  <c:v>-9.9999999999999964E-2</c:v>
                </c:pt>
                <c:pt idx="11">
                  <c:v>-8.9999999999999969E-2</c:v>
                </c:pt>
                <c:pt idx="12">
                  <c:v>-7.9999999999999974E-2</c:v>
                </c:pt>
                <c:pt idx="13">
                  <c:v>-6.9999999999999979E-2</c:v>
                </c:pt>
                <c:pt idx="14">
                  <c:v>-5.9999999999999977E-2</c:v>
                </c:pt>
                <c:pt idx="15">
                  <c:v>-4.9999999999999975E-2</c:v>
                </c:pt>
                <c:pt idx="16">
                  <c:v>-3.9999999999999973E-2</c:v>
                </c:pt>
                <c:pt idx="17">
                  <c:v>-2.9999999999999971E-2</c:v>
                </c:pt>
                <c:pt idx="18">
                  <c:v>-1.9999999999999969E-2</c:v>
                </c:pt>
                <c:pt idx="19">
                  <c:v>-9.999999999999969E-3</c:v>
                </c:pt>
                <c:pt idx="20">
                  <c:v>3.1225022567582528E-17</c:v>
                </c:pt>
                <c:pt idx="21">
                  <c:v>1.0000000000000031E-2</c:v>
                </c:pt>
                <c:pt idx="22">
                  <c:v>2.0000000000000032E-2</c:v>
                </c:pt>
                <c:pt idx="23">
                  <c:v>3.0000000000000034E-2</c:v>
                </c:pt>
                <c:pt idx="24">
                  <c:v>4.0000000000000036E-2</c:v>
                </c:pt>
                <c:pt idx="25">
                  <c:v>5.0000000000000037E-2</c:v>
                </c:pt>
                <c:pt idx="26">
                  <c:v>6.0000000000000039E-2</c:v>
                </c:pt>
                <c:pt idx="27">
                  <c:v>7.0000000000000034E-2</c:v>
                </c:pt>
                <c:pt idx="28">
                  <c:v>8.0000000000000029E-2</c:v>
                </c:pt>
                <c:pt idx="29">
                  <c:v>9.0000000000000024E-2</c:v>
                </c:pt>
                <c:pt idx="30">
                  <c:v>0.10000000000000002</c:v>
                </c:pt>
                <c:pt idx="31">
                  <c:v>0.11000000000000001</c:v>
                </c:pt>
                <c:pt idx="32">
                  <c:v>0.12000000000000001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0.16000000000000003</c:v>
                </c:pt>
                <c:pt idx="37">
                  <c:v>0.17000000000000004</c:v>
                </c:pt>
                <c:pt idx="38">
                  <c:v>0.18000000000000005</c:v>
                </c:pt>
                <c:pt idx="39">
                  <c:v>0.19000000000000006</c:v>
                </c:pt>
                <c:pt idx="40">
                  <c:v>0.20000000000000007</c:v>
                </c:pt>
              </c:numCache>
            </c:numRef>
          </c:cat>
          <c:val>
            <c:numRef>
              <c:f>'Exercise 2'!$W$18:$W$58</c:f>
              <c:numCache>
                <c:formatCode>General</c:formatCode>
                <c:ptCount val="41"/>
                <c:pt idx="0">
                  <c:v>150.7059163702466</c:v>
                </c:pt>
                <c:pt idx="1">
                  <c:v>147.90223572868646</c:v>
                </c:pt>
                <c:pt idx="2">
                  <c:v>145.15254817356455</c:v>
                </c:pt>
                <c:pt idx="3">
                  <c:v>142.45579994622977</c:v>
                </c:pt>
                <c:pt idx="4">
                  <c:v>139.81095797631298</c:v>
                </c:pt>
                <c:pt idx="5">
                  <c:v>137.21700947430966</c:v>
                </c:pt>
                <c:pt idx="6">
                  <c:v>134.67296153220047</c:v>
                </c:pt>
                <c:pt idx="7">
                  <c:v>132.17784073195034</c:v>
                </c:pt>
                <c:pt idx="8">
                  <c:v>129.73069276173089</c:v>
                </c:pt>
                <c:pt idx="9">
                  <c:v>127.33058203971372</c:v>
                </c:pt>
                <c:pt idx="10">
                  <c:v>124.97659134528445</c:v>
                </c:pt>
                <c:pt idx="11">
                  <c:v>122.66782145753191</c:v>
                </c:pt>
                <c:pt idx="12">
                  <c:v>120.40339080086801</c:v>
                </c:pt>
                <c:pt idx="13">
                  <c:v>118.18243509763755</c:v>
                </c:pt>
                <c:pt idx="14">
                  <c:v>116.00410702758067</c:v>
                </c:pt>
                <c:pt idx="15">
                  <c:v>113.86757589401155</c:v>
                </c:pt>
                <c:pt idx="16">
                  <c:v>111.77202729658157</c:v>
                </c:pt>
                <c:pt idx="17">
                  <c:v>109.7166628104964</c:v>
                </c:pt>
                <c:pt idx="18">
                  <c:v>107.70069967205998</c:v>
                </c:pt>
                <c:pt idx="19">
                  <c:v>105.72337047042001</c:v>
                </c:pt>
                <c:pt idx="20">
                  <c:v>103.78392284539294</c:v>
                </c:pt>
                <c:pt idx="21">
                  <c:v>101.88161919124802</c:v>
                </c:pt>
                <c:pt idx="22">
                  <c:v>100.01573636633314</c:v>
                </c:pt>
                <c:pt idx="23">
                  <c:v>98.185565408426726</c:v>
                </c:pt>
                <c:pt idx="24">
                  <c:v>96.390411255702745</c:v>
                </c:pt>
                <c:pt idx="25">
                  <c:v>94.629592473198471</c:v>
                </c:pt>
                <c:pt idx="26">
                  <c:v>92.902440984675366</c:v>
                </c:pt>
                <c:pt idx="27">
                  <c:v>91.208301809767605</c:v>
                </c:pt>
                <c:pt idx="28">
                  <c:v>89.546532806313309</c:v>
                </c:pt>
                <c:pt idx="29">
                  <c:v>87.916504417766205</c:v>
                </c:pt>
                <c:pt idx="30">
                  <c:v>86.317599425587474</c:v>
                </c:pt>
                <c:pt idx="31">
                  <c:v>84.749212706519643</c:v>
                </c:pt>
                <c:pt idx="32">
                  <c:v>83.21075099464575</c:v>
                </c:pt>
                <c:pt idx="33">
                  <c:v>81.701632648139707</c:v>
                </c:pt>
                <c:pt idx="34">
                  <c:v>80.221287420614942</c:v>
                </c:pt>
                <c:pt idx="35">
                  <c:v>78.769156236980692</c:v>
                </c:pt>
                <c:pt idx="36">
                  <c:v>77.344690973717135</c:v>
                </c:pt>
                <c:pt idx="37">
                  <c:v>75.94735424348157</c:v>
                </c:pt>
                <c:pt idx="38">
                  <c:v>74.576619183960958</c:v>
                </c:pt>
                <c:pt idx="39">
                  <c:v>73.231969250886181</c:v>
                </c:pt>
                <c:pt idx="40">
                  <c:v>71.912898015126501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99-064A-8DED-CC9E27D4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47295"/>
        <c:axId val="429047679"/>
      </c:lineChart>
      <c:catAx>
        <c:axId val="4290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7679"/>
        <c:crosses val="autoZero"/>
        <c:auto val="1"/>
        <c:lblAlgn val="ctr"/>
        <c:lblOffset val="100"/>
        <c:noMultiLvlLbl val="0"/>
      </c:catAx>
      <c:valAx>
        <c:axId val="42904767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CHF-100C]_-;\-* #,##0.00\ [$CHF-100C]_-;_-* &quot;-&quot;??\ [$CHF-100C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540905</xdr:colOff>
      <xdr:row>15</xdr:row>
      <xdr:rowOff>82780</xdr:rowOff>
    </xdr:from>
    <xdr:to>
      <xdr:col>17</xdr:col>
      <xdr:colOff>128501</xdr:colOff>
      <xdr:row>34</xdr:row>
      <xdr:rowOff>132426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B3B08-0B1C-A547-B1FB-3F51ADE1E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29442</xdr:colOff>
      <xdr:row>15</xdr:row>
      <xdr:rowOff>139583</xdr:rowOff>
    </xdr:from>
    <xdr:to>
      <xdr:col>24</xdr:col>
      <xdr:colOff>432954</xdr:colOff>
      <xdr:row>37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CABD23-35BB-F146-AE2F-601B4F8AF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CCA3-91A6-2F4F-94E6-376C89DD4FED}">
  <dimension ref="B2:H13"/>
  <sheetViews>
    <sheetView workbookViewId="0">
      <selection activeCell="E28" sqref="E28"/>
    </sheetView>
  </sheetViews>
  <sheetFormatPr baseColWidth="10" defaultRowHeight="16" x14ac:dyDescent="0.2"/>
  <sheetData>
    <row r="2" spans="2:8" x14ac:dyDescent="0.2">
      <c r="B2" t="s">
        <v>5</v>
      </c>
    </row>
    <row r="3" spans="2:8" ht="17" thickBot="1" x14ac:dyDescent="0.25"/>
    <row r="4" spans="2:8" ht="17" thickBot="1" x14ac:dyDescent="0.25">
      <c r="C4" s="16" t="s">
        <v>6</v>
      </c>
      <c r="D4" s="12" t="s">
        <v>7</v>
      </c>
      <c r="E4" s="11" t="s">
        <v>8</v>
      </c>
      <c r="G4" t="s">
        <v>10</v>
      </c>
      <c r="H4">
        <v>0.25</v>
      </c>
    </row>
    <row r="5" spans="2:8" ht="17" thickBot="1" x14ac:dyDescent="0.25">
      <c r="C5" s="17">
        <v>0</v>
      </c>
      <c r="D5" s="13">
        <v>0.06</v>
      </c>
      <c r="E5" s="9">
        <v>1</v>
      </c>
    </row>
    <row r="6" spans="2:8" ht="17" thickBot="1" x14ac:dyDescent="0.25">
      <c r="C6" s="18">
        <f>C5+H$4</f>
        <v>0.25</v>
      </c>
      <c r="D6" s="14">
        <v>0.08</v>
      </c>
      <c r="E6" s="5">
        <f>E5/(H$4 * D5 +1 )</f>
        <v>0.98522167487684742</v>
      </c>
      <c r="G6" s="1" t="s">
        <v>9</v>
      </c>
      <c r="H6" s="3">
        <f>SUMPRODUCT(D6:D12,E7:E13)/SUM(E7:E13)</f>
        <v>9.2387145134547016E-2</v>
      </c>
    </row>
    <row r="7" spans="2:8" x14ac:dyDescent="0.2">
      <c r="C7" s="18">
        <f t="shared" ref="C7:C13" si="0">C6+H$4</f>
        <v>0.5</v>
      </c>
      <c r="D7" s="14">
        <v>0.08</v>
      </c>
      <c r="E7" s="5">
        <f t="shared" ref="E7:E13" si="1">E6/(H$4 * D6 +1 )</f>
        <v>0.96590360282043863</v>
      </c>
    </row>
    <row r="8" spans="2:8" x14ac:dyDescent="0.2">
      <c r="C8" s="18">
        <f t="shared" si="0"/>
        <v>0.75</v>
      </c>
      <c r="D8" s="14">
        <v>0.09</v>
      </c>
      <c r="E8" s="5">
        <f t="shared" si="1"/>
        <v>0.94696431649062607</v>
      </c>
    </row>
    <row r="9" spans="2:8" x14ac:dyDescent="0.2">
      <c r="C9" s="18">
        <f t="shared" si="0"/>
        <v>1</v>
      </c>
      <c r="D9" s="14">
        <v>0.09</v>
      </c>
      <c r="E9" s="5">
        <f t="shared" si="1"/>
        <v>0.92612647089547784</v>
      </c>
    </row>
    <row r="10" spans="2:8" x14ac:dyDescent="0.2">
      <c r="C10" s="18">
        <f t="shared" si="0"/>
        <v>1.25</v>
      </c>
      <c r="D10" s="14">
        <v>0.1</v>
      </c>
      <c r="E10" s="5">
        <f t="shared" si="1"/>
        <v>0.90574715979997833</v>
      </c>
    </row>
    <row r="11" spans="2:8" x14ac:dyDescent="0.2">
      <c r="C11" s="18">
        <f t="shared" si="0"/>
        <v>1.5</v>
      </c>
      <c r="D11" s="14">
        <v>0.1</v>
      </c>
      <c r="E11" s="5">
        <f t="shared" si="1"/>
        <v>0.88365576565851556</v>
      </c>
    </row>
    <row r="12" spans="2:8" x14ac:dyDescent="0.2">
      <c r="C12" s="18">
        <f t="shared" si="0"/>
        <v>1.75</v>
      </c>
      <c r="D12" s="14">
        <v>0.11</v>
      </c>
      <c r="E12" s="5">
        <f t="shared" si="1"/>
        <v>0.86210318600830793</v>
      </c>
    </row>
    <row r="13" spans="2:8" ht="17" thickBot="1" x14ac:dyDescent="0.25">
      <c r="C13" s="19">
        <f t="shared" si="0"/>
        <v>2</v>
      </c>
      <c r="D13" s="15"/>
      <c r="E13" s="7">
        <f t="shared" si="1"/>
        <v>0.83902986472828012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3FED-3EAE-F14F-A64D-829A77A87345}">
  <dimension ref="B1:W59"/>
  <sheetViews>
    <sheetView tabSelected="1" topLeftCell="D1" zoomScale="88" workbookViewId="0">
      <selection activeCell="R38" sqref="R38"/>
    </sheetView>
  </sheetViews>
  <sheetFormatPr baseColWidth="10" defaultRowHeight="16" x14ac:dyDescent="0.2"/>
  <cols>
    <col min="4" max="4" width="12.1640625" bestFit="1" customWidth="1"/>
    <col min="17" max="17" width="12.6640625" bestFit="1" customWidth="1"/>
    <col min="20" max="20" width="14.5" bestFit="1" customWidth="1"/>
    <col min="21" max="21" width="15" bestFit="1" customWidth="1"/>
    <col min="22" max="22" width="12.5" bestFit="1" customWidth="1"/>
  </cols>
  <sheetData>
    <row r="1" spans="2:19" ht="17" thickBot="1" x14ac:dyDescent="0.25">
      <c r="P1" s="21"/>
    </row>
    <row r="2" spans="2:19" ht="17" thickBot="1" x14ac:dyDescent="0.25">
      <c r="C2" s="27" t="s">
        <v>17</v>
      </c>
      <c r="D2" s="28"/>
      <c r="F2" s="20" t="s">
        <v>16</v>
      </c>
      <c r="K2" t="s">
        <v>21</v>
      </c>
      <c r="L2" s="41" t="s">
        <v>0</v>
      </c>
      <c r="M2" s="42"/>
      <c r="O2" t="s">
        <v>22</v>
      </c>
      <c r="P2" s="47" t="s">
        <v>23</v>
      </c>
      <c r="Q2" s="47"/>
      <c r="R2" s="47"/>
    </row>
    <row r="3" spans="2:19" ht="17" thickBot="1" x14ac:dyDescent="0.25">
      <c r="C3" s="23" t="s">
        <v>12</v>
      </c>
      <c r="D3" s="24">
        <v>100</v>
      </c>
      <c r="F3" s="16" t="s">
        <v>6</v>
      </c>
      <c r="G3" s="12" t="s">
        <v>7</v>
      </c>
      <c r="H3" s="11" t="s">
        <v>8</v>
      </c>
      <c r="L3" s="39" t="s">
        <v>6</v>
      </c>
      <c r="M3" s="40" t="s">
        <v>3</v>
      </c>
      <c r="P3" s="46" t="s">
        <v>24</v>
      </c>
      <c r="Q3" s="10" t="s">
        <v>25</v>
      </c>
      <c r="R3" s="11" t="s">
        <v>29</v>
      </c>
    </row>
    <row r="4" spans="2:19" x14ac:dyDescent="0.2">
      <c r="C4" s="23" t="s">
        <v>13</v>
      </c>
      <c r="D4" s="24">
        <v>2</v>
      </c>
      <c r="F4" s="17">
        <v>0</v>
      </c>
      <c r="G4" s="13">
        <v>0.06</v>
      </c>
      <c r="H4" s="9">
        <v>1</v>
      </c>
      <c r="L4" s="37">
        <f>F5</f>
        <v>0.25</v>
      </c>
      <c r="M4" s="38">
        <f>-LN(H5)/F5</f>
        <v>5.9554449975002095E-2</v>
      </c>
      <c r="P4" s="45">
        <f>F6</f>
        <v>0.5</v>
      </c>
      <c r="Q4" s="8">
        <f>D6</f>
        <v>5.5</v>
      </c>
      <c r="R4" s="50">
        <f>H6</f>
        <v>0.96590360282043863</v>
      </c>
      <c r="S4" s="32">
        <f>EXP(-D11*L5)</f>
        <v>0.9574272701633425</v>
      </c>
    </row>
    <row r="5" spans="2:19" x14ac:dyDescent="0.2">
      <c r="C5" s="23" t="s">
        <v>14</v>
      </c>
      <c r="D5" s="24">
        <v>2</v>
      </c>
      <c r="F5" s="18">
        <v>0.25</v>
      </c>
      <c r="G5" s="14">
        <v>0.08</v>
      </c>
      <c r="H5" s="5">
        <v>0.98522167487684742</v>
      </c>
      <c r="L5" s="33">
        <f t="shared" ref="L5:L11" si="0">F6</f>
        <v>0.5</v>
      </c>
      <c r="M5" s="34">
        <f t="shared" ref="M5:M11" si="1">-LN(H6)/F6</f>
        <v>6.9382479579860504E-2</v>
      </c>
      <c r="P5" s="43">
        <f>F8</f>
        <v>1</v>
      </c>
      <c r="Q5" s="4">
        <f>D6</f>
        <v>5.5</v>
      </c>
      <c r="R5" s="48">
        <f>H8</f>
        <v>0.92612647089547784</v>
      </c>
      <c r="S5" s="32">
        <f>EXP(-D11*L7)</f>
        <v>0.9166669776524301</v>
      </c>
    </row>
    <row r="6" spans="2:19" ht="17" thickBot="1" x14ac:dyDescent="0.25">
      <c r="C6" s="25" t="s">
        <v>15</v>
      </c>
      <c r="D6" s="26">
        <v>5.5</v>
      </c>
      <c r="F6" s="18">
        <v>0.5</v>
      </c>
      <c r="G6" s="14">
        <v>0.08</v>
      </c>
      <c r="H6" s="5">
        <v>0.96590360282043863</v>
      </c>
      <c r="L6" s="33">
        <f t="shared" si="0"/>
        <v>0.75</v>
      </c>
      <c r="M6" s="34">
        <f t="shared" si="1"/>
        <v>7.2658489448146679E-2</v>
      </c>
      <c r="P6" s="43">
        <f>F10</f>
        <v>1.5</v>
      </c>
      <c r="Q6" s="4">
        <f>D6</f>
        <v>5.5</v>
      </c>
      <c r="R6" s="48">
        <f>H10</f>
        <v>0.88365576565851556</v>
      </c>
      <c r="S6" s="32">
        <f>EXP(-D11*L9)</f>
        <v>0.87764196206264777</v>
      </c>
    </row>
    <row r="7" spans="2:19" ht="17" thickBot="1" x14ac:dyDescent="0.25">
      <c r="F7" s="18">
        <v>0.75</v>
      </c>
      <c r="G7" s="14">
        <v>0.09</v>
      </c>
      <c r="H7" s="5">
        <v>0.94696431649062607</v>
      </c>
      <c r="L7" s="33">
        <f t="shared" si="0"/>
        <v>1</v>
      </c>
      <c r="M7" s="34">
        <f t="shared" si="1"/>
        <v>7.674447602092975E-2</v>
      </c>
      <c r="P7" s="44">
        <f>F12</f>
        <v>2</v>
      </c>
      <c r="Q7" s="6">
        <f>D3+D6</f>
        <v>105.5</v>
      </c>
      <c r="R7" s="49">
        <f>H12</f>
        <v>0.83902986472828012</v>
      </c>
      <c r="S7" s="32">
        <f>EXP(-D11*L11)</f>
        <v>0.84027834791844069</v>
      </c>
    </row>
    <row r="8" spans="2:19" ht="17" thickBot="1" x14ac:dyDescent="0.25">
      <c r="F8" s="18">
        <v>1</v>
      </c>
      <c r="G8" s="14">
        <v>0.09</v>
      </c>
      <c r="H8" s="5">
        <v>0.92612647089547784</v>
      </c>
      <c r="L8" s="33">
        <f t="shared" si="0"/>
        <v>1.25</v>
      </c>
      <c r="M8" s="34">
        <f t="shared" si="1"/>
        <v>7.9196067964599604E-2</v>
      </c>
      <c r="P8" s="21"/>
    </row>
    <row r="9" spans="2:19" ht="17" thickBot="1" x14ac:dyDescent="0.25">
      <c r="B9" t="s">
        <v>11</v>
      </c>
      <c r="C9" s="30" t="s">
        <v>18</v>
      </c>
      <c r="D9" s="31">
        <f>D6 * SUM(H6,H8,H10) + (D3 +D6) * H12</f>
        <v>103.78392284539294</v>
      </c>
      <c r="F9" s="18">
        <v>1.25</v>
      </c>
      <c r="G9" s="14">
        <v>0.1</v>
      </c>
      <c r="H9" s="5">
        <v>0.90574715979997833</v>
      </c>
      <c r="L9" s="33">
        <f t="shared" si="0"/>
        <v>1.5</v>
      </c>
      <c r="M9" s="34">
        <f t="shared" si="1"/>
        <v>8.2458465030747247E-2</v>
      </c>
      <c r="P9" s="53" t="s">
        <v>27</v>
      </c>
      <c r="Q9" s="54"/>
      <c r="R9" s="55">
        <f>SUMPRODUCT(Q4:Q7,P4:P7,R4:R7)/D9</f>
        <v>1.8507239537299645</v>
      </c>
    </row>
    <row r="10" spans="2:19" ht="17" thickBot="1" x14ac:dyDescent="0.25">
      <c r="D10" s="32">
        <f>D9-D6*(EXP(-D11*F6)+EXP(-D11*F8)+EXP(-D11*F10)+EXP(-D11*F12))-D3*EXP(-F12*D11)</f>
        <v>7.9856661301391796E-6</v>
      </c>
      <c r="F10" s="18">
        <v>1.5</v>
      </c>
      <c r="G10" s="14">
        <v>0.1</v>
      </c>
      <c r="H10" s="5">
        <v>0.88365576565851556</v>
      </c>
      <c r="L10" s="33">
        <f t="shared" si="0"/>
        <v>1.75</v>
      </c>
      <c r="M10" s="34">
        <f t="shared" si="1"/>
        <v>8.4788748649424178E-2</v>
      </c>
      <c r="P10" s="29"/>
      <c r="Q10" s="29"/>
      <c r="R10" s="51"/>
    </row>
    <row r="11" spans="2:19" ht="17" thickBot="1" x14ac:dyDescent="0.25">
      <c r="B11" t="s">
        <v>19</v>
      </c>
      <c r="C11" s="30" t="s">
        <v>20</v>
      </c>
      <c r="D11" s="3">
        <v>8.7011037732490887E-2</v>
      </c>
      <c r="F11" s="18">
        <v>1.75</v>
      </c>
      <c r="G11" s="14">
        <v>0.11</v>
      </c>
      <c r="H11" s="5">
        <v>0.86210318600830793</v>
      </c>
      <c r="L11" s="35">
        <f t="shared" si="0"/>
        <v>2</v>
      </c>
      <c r="M11" s="36">
        <f t="shared" si="1"/>
        <v>8.7754488762372518E-2</v>
      </c>
      <c r="P11" s="53" t="s">
        <v>26</v>
      </c>
      <c r="Q11" s="54"/>
      <c r="R11" s="55">
        <f>SUMPRODUCT(P4:P7,Q4:Q7,S4:S7)/D9</f>
        <v>1.8520582542845936</v>
      </c>
    </row>
    <row r="12" spans="2:19" ht="17" thickBot="1" x14ac:dyDescent="0.25">
      <c r="F12" s="19">
        <v>2</v>
      </c>
      <c r="G12" s="15"/>
      <c r="H12" s="7">
        <v>0.83902986472828012</v>
      </c>
      <c r="P12" s="29"/>
      <c r="Q12" s="29"/>
      <c r="R12" s="52"/>
    </row>
    <row r="13" spans="2:19" ht="17" thickBot="1" x14ac:dyDescent="0.25">
      <c r="P13" s="53" t="s">
        <v>28</v>
      </c>
      <c r="Q13" s="54"/>
      <c r="R13" s="55">
        <f>SUMPRODUCT(Q4:Q7,P4:P7,R4:R7,P4:P7)/D9</f>
        <v>3.5788554322857689</v>
      </c>
    </row>
    <row r="14" spans="2:19" x14ac:dyDescent="0.2">
      <c r="P14" s="29"/>
      <c r="Q14" s="29"/>
    </row>
    <row r="17" spans="11:23" x14ac:dyDescent="0.2">
      <c r="K17" t="s">
        <v>30</v>
      </c>
      <c r="L17" t="s">
        <v>32</v>
      </c>
      <c r="M17" t="s">
        <v>31</v>
      </c>
      <c r="N17" s="22" t="s">
        <v>0</v>
      </c>
      <c r="O17" s="22"/>
      <c r="P17" s="22"/>
      <c r="Q17" s="22"/>
      <c r="S17" t="s">
        <v>33</v>
      </c>
      <c r="T17" t="s">
        <v>34</v>
      </c>
      <c r="U17" t="s">
        <v>1</v>
      </c>
      <c r="V17" t="s">
        <v>2</v>
      </c>
      <c r="W17" t="s">
        <v>4</v>
      </c>
    </row>
    <row r="18" spans="11:23" x14ac:dyDescent="0.2">
      <c r="L18">
        <f>D$6*(EXP(-N18*P$4)+EXP(-P$5*O18)+EXP(-P$6*P18))+(D$3+D$6)*EXP(-Q18*P$7)</f>
        <v>150.7059163702466</v>
      </c>
      <c r="M18">
        <f>-0.2</f>
        <v>-0.2</v>
      </c>
      <c r="N18" s="56">
        <f>M$5+M18</f>
        <v>-0.13061752042013952</v>
      </c>
      <c r="O18" s="56">
        <f>M$7+M18</f>
        <v>-0.12325552397907026</v>
      </c>
      <c r="P18" s="56">
        <f>M$9+M18</f>
        <v>-0.11754153496925276</v>
      </c>
      <c r="Q18" s="56">
        <f>M$11+M18</f>
        <v>-0.11224551123762749</v>
      </c>
      <c r="T18" s="2">
        <f>$D$9-R$11*$D$9*$M18</f>
        <v>142.22669703896202</v>
      </c>
      <c r="U18" s="2">
        <f>$D$9-R$9*$D$9*$M18</f>
        <v>142.19900124979918</v>
      </c>
      <c r="V18" s="2">
        <f>$D$9-R$9*$D$9*$M18+1/2*R$13*$D$9*$M18^2</f>
        <v>149.62755437098241</v>
      </c>
      <c r="W18">
        <f>D$6*(EXP(-N18*P$4)+EXP(-P$5*O18)+EXP(-P$6*P18))+(D$3+D$6)*EXP(-Q18*P$7)</f>
        <v>150.7059163702466</v>
      </c>
    </row>
    <row r="19" spans="11:23" x14ac:dyDescent="0.2">
      <c r="L19">
        <f t="shared" ref="L19:L58" si="2">D$6*(EXP(-N19*P$4)+EXP(-P$5*O19)+EXP(-P$6*P19))+(D$3+D$6)*EXP(-Q19*P$7)</f>
        <v>147.90223572868646</v>
      </c>
      <c r="M19">
        <f>M18+0.01</f>
        <v>-0.19</v>
      </c>
      <c r="N19" s="56">
        <f t="shared" ref="N19:N58" si="3">M$5+M19</f>
        <v>-0.1206175204201395</v>
      </c>
      <c r="O19" s="56">
        <f t="shared" ref="O19:O58" si="4">M$7+M19</f>
        <v>-0.11325552397907025</v>
      </c>
      <c r="P19" s="56">
        <f t="shared" ref="P19:P58" si="5">M$9+M19</f>
        <v>-0.10754153496925276</v>
      </c>
      <c r="Q19" s="56">
        <f t="shared" ref="Q19:Q58" si="6">M$11+M19</f>
        <v>-0.10224551123762748</v>
      </c>
      <c r="T19" s="2">
        <f t="shared" ref="T19:T58" si="7">$D$9-R$11*$D$9*$M19</f>
        <v>140.30455832928357</v>
      </c>
      <c r="U19" s="2">
        <f t="shared" ref="U19:U58" si="8">$D$9-R$9*$D$9*$M19</f>
        <v>140.27824732957887</v>
      </c>
      <c r="V19" s="2">
        <f t="shared" ref="V19:V58" si="9">$D$9-R$9*$D$9*$M19+1/2*R$13*$D$9*$M19^2</f>
        <v>146.98251652144674</v>
      </c>
      <c r="W19">
        <f t="shared" ref="W19:W58" si="10">D$6*(EXP(-N19*P$4)+EXP(-P$5*O19)+EXP(-P$6*P19))+(D$3+D$6)*EXP(-Q19*P$7)</f>
        <v>147.90223572868646</v>
      </c>
    </row>
    <row r="20" spans="11:23" x14ac:dyDescent="0.2">
      <c r="L20">
        <f t="shared" si="2"/>
        <v>145.15254817356455</v>
      </c>
      <c r="M20">
        <f t="shared" ref="M20:M46" si="11">M19+0.01</f>
        <v>-0.18</v>
      </c>
      <c r="N20" s="56">
        <f t="shared" si="3"/>
        <v>-0.11061752042013949</v>
      </c>
      <c r="O20" s="56">
        <f t="shared" si="4"/>
        <v>-0.10325552397907024</v>
      </c>
      <c r="P20" s="56">
        <f t="shared" si="5"/>
        <v>-9.7541534969252747E-2</v>
      </c>
      <c r="Q20" s="56">
        <f t="shared" si="6"/>
        <v>-9.2245511237627476E-2</v>
      </c>
      <c r="T20" s="2">
        <f t="shared" si="7"/>
        <v>138.38241961960512</v>
      </c>
      <c r="U20" s="2">
        <f t="shared" si="8"/>
        <v>138.35749340935854</v>
      </c>
      <c r="V20" s="2">
        <f t="shared" si="9"/>
        <v>144.37462143751696</v>
      </c>
      <c r="W20">
        <f t="shared" si="10"/>
        <v>145.15254817356455</v>
      </c>
    </row>
    <row r="21" spans="11:23" x14ac:dyDescent="0.2">
      <c r="L21">
        <f t="shared" si="2"/>
        <v>142.45579994622977</v>
      </c>
      <c r="M21">
        <f t="shared" si="11"/>
        <v>-0.16999999999999998</v>
      </c>
      <c r="N21" s="56">
        <f t="shared" si="3"/>
        <v>-0.10061752042013948</v>
      </c>
      <c r="O21" s="56">
        <f t="shared" si="4"/>
        <v>-9.3255523979070234E-2</v>
      </c>
      <c r="P21" s="56">
        <f t="shared" si="5"/>
        <v>-8.7541534969252738E-2</v>
      </c>
      <c r="Q21" s="56">
        <f t="shared" si="6"/>
        <v>-8.2245511237627467E-2</v>
      </c>
      <c r="T21" s="2">
        <f t="shared" si="7"/>
        <v>136.46028090992667</v>
      </c>
      <c r="U21" s="2">
        <f t="shared" si="8"/>
        <v>136.43673948913823</v>
      </c>
      <c r="V21" s="2">
        <f t="shared" si="9"/>
        <v>141.80386911919311</v>
      </c>
      <c r="W21">
        <f t="shared" si="10"/>
        <v>142.45579994622977</v>
      </c>
    </row>
    <row r="22" spans="11:23" x14ac:dyDescent="0.2">
      <c r="L22">
        <f t="shared" si="2"/>
        <v>139.81095797631298</v>
      </c>
      <c r="M22">
        <f t="shared" si="11"/>
        <v>-0.15999999999999998</v>
      </c>
      <c r="N22" s="56">
        <f t="shared" si="3"/>
        <v>-9.0617520420139472E-2</v>
      </c>
      <c r="O22" s="56">
        <f t="shared" si="4"/>
        <v>-8.3255523979070226E-2</v>
      </c>
      <c r="P22" s="56">
        <f t="shared" si="5"/>
        <v>-7.7541534969252729E-2</v>
      </c>
      <c r="Q22" s="56">
        <f t="shared" si="6"/>
        <v>-7.2245511237627458E-2</v>
      </c>
      <c r="T22" s="2">
        <f t="shared" si="7"/>
        <v>134.53814220024819</v>
      </c>
      <c r="U22" s="2">
        <f t="shared" si="8"/>
        <v>134.51598556891793</v>
      </c>
      <c r="V22" s="2">
        <f t="shared" si="9"/>
        <v>139.2702595664752</v>
      </c>
      <c r="W22">
        <f t="shared" si="10"/>
        <v>139.81095797631298</v>
      </c>
    </row>
    <row r="23" spans="11:23" x14ac:dyDescent="0.2">
      <c r="L23">
        <f t="shared" si="2"/>
        <v>137.21700947430966</v>
      </c>
      <c r="M23">
        <f t="shared" si="11"/>
        <v>-0.14999999999999997</v>
      </c>
      <c r="N23" s="56">
        <f t="shared" si="3"/>
        <v>-8.0617520420139463E-2</v>
      </c>
      <c r="O23" s="56">
        <f t="shared" si="4"/>
        <v>-7.3255523979070217E-2</v>
      </c>
      <c r="P23" s="56">
        <f t="shared" si="5"/>
        <v>-6.754153496925272E-2</v>
      </c>
      <c r="Q23" s="56">
        <f t="shared" si="6"/>
        <v>-6.2245511237627449E-2</v>
      </c>
      <c r="T23" s="2">
        <f t="shared" si="7"/>
        <v>132.61600349056974</v>
      </c>
      <c r="U23" s="2">
        <f t="shared" si="8"/>
        <v>132.59523164869762</v>
      </c>
      <c r="V23" s="2">
        <f t="shared" si="9"/>
        <v>136.77379277936319</v>
      </c>
      <c r="W23">
        <f t="shared" si="10"/>
        <v>137.21700947430966</v>
      </c>
    </row>
    <row r="24" spans="11:23" x14ac:dyDescent="0.2">
      <c r="L24">
        <f t="shared" si="2"/>
        <v>134.67296153220047</v>
      </c>
      <c r="M24">
        <f t="shared" si="11"/>
        <v>-0.13999999999999996</v>
      </c>
      <c r="N24" s="56">
        <f t="shared" si="3"/>
        <v>-7.0617520420139454E-2</v>
      </c>
      <c r="O24" s="56">
        <f t="shared" si="4"/>
        <v>-6.3255523979070208E-2</v>
      </c>
      <c r="P24" s="56">
        <f t="shared" si="5"/>
        <v>-5.7541534969252711E-2</v>
      </c>
      <c r="Q24" s="56">
        <f t="shared" si="6"/>
        <v>-5.224551123762744E-2</v>
      </c>
      <c r="T24" s="2">
        <f t="shared" si="7"/>
        <v>130.69386478089129</v>
      </c>
      <c r="U24" s="2">
        <f t="shared" si="8"/>
        <v>130.67447772847729</v>
      </c>
      <c r="V24" s="2">
        <f t="shared" si="9"/>
        <v>134.31446875785707</v>
      </c>
      <c r="W24">
        <f t="shared" si="10"/>
        <v>134.67296153220047</v>
      </c>
    </row>
    <row r="25" spans="11:23" x14ac:dyDescent="0.2">
      <c r="L25">
        <f t="shared" si="2"/>
        <v>132.17784073195034</v>
      </c>
      <c r="M25">
        <f t="shared" si="11"/>
        <v>-0.12999999999999995</v>
      </c>
      <c r="N25" s="56">
        <f t="shared" si="3"/>
        <v>-6.0617520420139445E-2</v>
      </c>
      <c r="O25" s="56">
        <f t="shared" si="4"/>
        <v>-5.3255523979070199E-2</v>
      </c>
      <c r="P25" s="56">
        <f t="shared" si="5"/>
        <v>-4.7541534969252702E-2</v>
      </c>
      <c r="Q25" s="56">
        <f t="shared" si="6"/>
        <v>-4.2245511237627431E-2</v>
      </c>
      <c r="T25" s="2">
        <f t="shared" si="7"/>
        <v>128.77172607121284</v>
      </c>
      <c r="U25" s="2">
        <f t="shared" si="8"/>
        <v>128.75372380825698</v>
      </c>
      <c r="V25" s="2">
        <f t="shared" si="9"/>
        <v>131.8922875019569</v>
      </c>
      <c r="W25">
        <f t="shared" si="10"/>
        <v>132.17784073195034</v>
      </c>
    </row>
    <row r="26" spans="11:23" x14ac:dyDescent="0.2">
      <c r="L26">
        <f t="shared" si="2"/>
        <v>129.73069276173089</v>
      </c>
      <c r="M26">
        <f t="shared" si="11"/>
        <v>-0.11999999999999995</v>
      </c>
      <c r="N26" s="56">
        <f t="shared" si="3"/>
        <v>-5.061752042013945E-2</v>
      </c>
      <c r="O26" s="56">
        <f t="shared" si="4"/>
        <v>-4.3255523979070204E-2</v>
      </c>
      <c r="P26" s="56">
        <f t="shared" si="5"/>
        <v>-3.7541534969252707E-2</v>
      </c>
      <c r="Q26" s="56">
        <f t="shared" si="6"/>
        <v>-3.2245511237627436E-2</v>
      </c>
      <c r="T26" s="2">
        <f t="shared" si="7"/>
        <v>126.84958736153438</v>
      </c>
      <c r="U26" s="2">
        <f t="shared" si="8"/>
        <v>126.83296988803667</v>
      </c>
      <c r="V26" s="2">
        <f t="shared" si="9"/>
        <v>129.50724901166262</v>
      </c>
      <c r="W26">
        <f t="shared" si="10"/>
        <v>129.73069276173089</v>
      </c>
    </row>
    <row r="27" spans="11:23" x14ac:dyDescent="0.2">
      <c r="L27">
        <f t="shared" si="2"/>
        <v>127.33058203971372</v>
      </c>
      <c r="M27">
        <f t="shared" si="11"/>
        <v>-0.10999999999999996</v>
      </c>
      <c r="N27" s="56">
        <f t="shared" si="3"/>
        <v>-4.0617520420139455E-2</v>
      </c>
      <c r="O27" s="56">
        <f t="shared" si="4"/>
        <v>-3.3255523979070209E-2</v>
      </c>
      <c r="P27" s="56">
        <f t="shared" si="5"/>
        <v>-2.7541534969252712E-2</v>
      </c>
      <c r="Q27" s="56">
        <f t="shared" si="6"/>
        <v>-2.2245511237627441E-2</v>
      </c>
      <c r="T27" s="2">
        <f t="shared" si="7"/>
        <v>124.92744865185593</v>
      </c>
      <c r="U27" s="2">
        <f t="shared" si="8"/>
        <v>124.91221596781637</v>
      </c>
      <c r="V27" s="2">
        <f t="shared" si="9"/>
        <v>127.15935328697429</v>
      </c>
      <c r="W27">
        <f t="shared" si="10"/>
        <v>127.33058203971372</v>
      </c>
    </row>
    <row r="28" spans="11:23" x14ac:dyDescent="0.2">
      <c r="L28">
        <f t="shared" si="2"/>
        <v>124.97659134528445</v>
      </c>
      <c r="M28">
        <f t="shared" si="11"/>
        <v>-9.9999999999999964E-2</v>
      </c>
      <c r="N28" s="56">
        <f t="shared" si="3"/>
        <v>-3.061752042013946E-2</v>
      </c>
      <c r="O28" s="56">
        <f t="shared" si="4"/>
        <v>-2.3255523979070214E-2</v>
      </c>
      <c r="P28" s="56">
        <f t="shared" si="5"/>
        <v>-1.7541534969252717E-2</v>
      </c>
      <c r="Q28" s="56">
        <f t="shared" si="6"/>
        <v>-1.2245511237627446E-2</v>
      </c>
      <c r="T28" s="2">
        <f t="shared" si="7"/>
        <v>123.00530994217746</v>
      </c>
      <c r="U28" s="2">
        <f t="shared" si="8"/>
        <v>122.99146204759604</v>
      </c>
      <c r="V28" s="2">
        <f t="shared" si="9"/>
        <v>124.84860032789184</v>
      </c>
      <c r="W28">
        <f t="shared" si="10"/>
        <v>124.97659134528445</v>
      </c>
    </row>
    <row r="29" spans="11:23" x14ac:dyDescent="0.2">
      <c r="L29">
        <f t="shared" si="2"/>
        <v>122.66782145753191</v>
      </c>
      <c r="M29">
        <f t="shared" si="11"/>
        <v>-8.9999999999999969E-2</v>
      </c>
      <c r="N29" s="56">
        <f t="shared" si="3"/>
        <v>-2.0617520420139465E-2</v>
      </c>
      <c r="O29" s="56">
        <f t="shared" si="4"/>
        <v>-1.3255523979070219E-2</v>
      </c>
      <c r="P29" s="56">
        <f t="shared" si="5"/>
        <v>-7.5415349692527223E-3</v>
      </c>
      <c r="Q29" s="56">
        <f t="shared" si="6"/>
        <v>-2.2455112376274511E-3</v>
      </c>
      <c r="T29" s="2">
        <f t="shared" si="7"/>
        <v>121.08317123249901</v>
      </c>
      <c r="U29" s="2">
        <f t="shared" si="8"/>
        <v>121.07070812737574</v>
      </c>
      <c r="V29" s="2">
        <f t="shared" si="9"/>
        <v>122.57499013441534</v>
      </c>
      <c r="W29">
        <f t="shared" si="10"/>
        <v>122.66782145753191</v>
      </c>
    </row>
    <row r="30" spans="11:23" x14ac:dyDescent="0.2">
      <c r="L30">
        <f t="shared" si="2"/>
        <v>120.40339080086801</v>
      </c>
      <c r="M30">
        <f t="shared" si="11"/>
        <v>-7.9999999999999974E-2</v>
      </c>
      <c r="N30" s="56">
        <f t="shared" si="3"/>
        <v>-1.061752042013947E-2</v>
      </c>
      <c r="O30" s="56">
        <f t="shared" si="4"/>
        <v>-3.2555239790702239E-3</v>
      </c>
      <c r="P30" s="56">
        <f t="shared" si="5"/>
        <v>2.4584650307472727E-3</v>
      </c>
      <c r="Q30" s="56">
        <f t="shared" si="6"/>
        <v>7.7544887623725439E-3</v>
      </c>
      <c r="T30" s="2">
        <f t="shared" si="7"/>
        <v>119.16103252282056</v>
      </c>
      <c r="U30" s="2">
        <f t="shared" si="8"/>
        <v>119.14995420715543</v>
      </c>
      <c r="V30" s="2">
        <f t="shared" si="9"/>
        <v>120.33852270654475</v>
      </c>
      <c r="W30">
        <f t="shared" si="10"/>
        <v>120.40339080086801</v>
      </c>
    </row>
    <row r="31" spans="11:23" x14ac:dyDescent="0.2">
      <c r="L31">
        <f t="shared" si="2"/>
        <v>118.18243509763755</v>
      </c>
      <c r="M31">
        <f t="shared" si="11"/>
        <v>-6.9999999999999979E-2</v>
      </c>
      <c r="N31" s="56">
        <f t="shared" si="3"/>
        <v>-6.1752042013947517E-4</v>
      </c>
      <c r="O31" s="56">
        <f t="shared" si="4"/>
        <v>6.7444760209297711E-3</v>
      </c>
      <c r="P31" s="56">
        <f t="shared" si="5"/>
        <v>1.2458465030747268E-2</v>
      </c>
      <c r="Q31" s="56">
        <f t="shared" si="6"/>
        <v>1.7754488762372539E-2</v>
      </c>
      <c r="T31" s="2">
        <f t="shared" si="7"/>
        <v>117.23889381314211</v>
      </c>
      <c r="U31" s="2">
        <f t="shared" si="8"/>
        <v>117.22920028693511</v>
      </c>
      <c r="V31" s="2">
        <f t="shared" si="9"/>
        <v>118.13919804428005</v>
      </c>
      <c r="W31">
        <f t="shared" si="10"/>
        <v>118.18243509763755</v>
      </c>
    </row>
    <row r="32" spans="11:23" x14ac:dyDescent="0.2">
      <c r="L32">
        <f t="shared" si="2"/>
        <v>116.00410702758067</v>
      </c>
      <c r="M32">
        <f t="shared" si="11"/>
        <v>-5.9999999999999977E-2</v>
      </c>
      <c r="N32" s="56">
        <f t="shared" si="3"/>
        <v>9.3824795798605268E-3</v>
      </c>
      <c r="O32" s="56">
        <f t="shared" si="4"/>
        <v>1.6744476020929773E-2</v>
      </c>
      <c r="P32" s="56">
        <f t="shared" si="5"/>
        <v>2.245846503074727E-2</v>
      </c>
      <c r="Q32" s="56">
        <f t="shared" si="6"/>
        <v>2.7754488762372541E-2</v>
      </c>
      <c r="T32" s="2">
        <f t="shared" si="7"/>
        <v>115.31675510346366</v>
      </c>
      <c r="U32" s="2">
        <f t="shared" si="8"/>
        <v>115.3084463667148</v>
      </c>
      <c r="V32" s="2">
        <f t="shared" si="9"/>
        <v>115.9770161476213</v>
      </c>
      <c r="W32">
        <f t="shared" si="10"/>
        <v>116.00410702758067</v>
      </c>
    </row>
    <row r="33" spans="12:23" x14ac:dyDescent="0.2">
      <c r="L33">
        <f t="shared" si="2"/>
        <v>113.86757589401155</v>
      </c>
      <c r="M33">
        <f t="shared" si="11"/>
        <v>-4.9999999999999975E-2</v>
      </c>
      <c r="N33" s="56">
        <f t="shared" si="3"/>
        <v>1.9382479579860529E-2</v>
      </c>
      <c r="O33" s="56">
        <f t="shared" si="4"/>
        <v>2.6744476020929775E-2</v>
      </c>
      <c r="P33" s="56">
        <f t="shared" si="5"/>
        <v>3.2458465030747272E-2</v>
      </c>
      <c r="Q33" s="56">
        <f t="shared" si="6"/>
        <v>3.7754488762372543E-2</v>
      </c>
      <c r="T33" s="2">
        <f t="shared" si="7"/>
        <v>113.3946163937852</v>
      </c>
      <c r="U33" s="2">
        <f t="shared" si="8"/>
        <v>113.3876924464945</v>
      </c>
      <c r="V33" s="2">
        <f t="shared" si="9"/>
        <v>113.85197701656845</v>
      </c>
      <c r="W33">
        <f t="shared" si="10"/>
        <v>113.86757589401155</v>
      </c>
    </row>
    <row r="34" spans="12:23" x14ac:dyDescent="0.2">
      <c r="L34">
        <f t="shared" si="2"/>
        <v>111.77202729658157</v>
      </c>
      <c r="M34">
        <f t="shared" si="11"/>
        <v>-3.9999999999999973E-2</v>
      </c>
      <c r="N34" s="56">
        <f t="shared" si="3"/>
        <v>2.9382479579860531E-2</v>
      </c>
      <c r="O34" s="56">
        <f t="shared" si="4"/>
        <v>3.6744476020929777E-2</v>
      </c>
      <c r="P34" s="56">
        <f t="shared" si="5"/>
        <v>4.2458465030747274E-2</v>
      </c>
      <c r="Q34" s="56">
        <f t="shared" si="6"/>
        <v>4.7754488762372545E-2</v>
      </c>
      <c r="T34" s="2">
        <f t="shared" si="7"/>
        <v>111.47247768410675</v>
      </c>
      <c r="U34" s="2">
        <f t="shared" si="8"/>
        <v>111.46693852627418</v>
      </c>
      <c r="V34" s="2">
        <f t="shared" si="9"/>
        <v>111.7640806511215</v>
      </c>
      <c r="W34">
        <f t="shared" si="10"/>
        <v>111.77202729658157</v>
      </c>
    </row>
    <row r="35" spans="12:23" x14ac:dyDescent="0.2">
      <c r="L35">
        <f t="shared" si="2"/>
        <v>109.7166628104964</v>
      </c>
      <c r="M35">
        <f t="shared" si="11"/>
        <v>-2.9999999999999971E-2</v>
      </c>
      <c r="N35" s="56">
        <f t="shared" si="3"/>
        <v>3.9382479579860533E-2</v>
      </c>
      <c r="O35" s="56">
        <f t="shared" si="4"/>
        <v>4.6744476020929779E-2</v>
      </c>
      <c r="P35" s="56">
        <f t="shared" si="5"/>
        <v>5.2458465030747276E-2</v>
      </c>
      <c r="Q35" s="56">
        <f t="shared" si="6"/>
        <v>5.7754488762372547E-2</v>
      </c>
      <c r="T35" s="2">
        <f t="shared" si="7"/>
        <v>109.55033897442829</v>
      </c>
      <c r="U35" s="2">
        <f t="shared" si="8"/>
        <v>109.54618460605387</v>
      </c>
      <c r="V35" s="2">
        <f t="shared" si="9"/>
        <v>109.71332705128049</v>
      </c>
      <c r="W35">
        <f t="shared" si="10"/>
        <v>109.7166628104964</v>
      </c>
    </row>
    <row r="36" spans="12:23" x14ac:dyDescent="0.2">
      <c r="L36">
        <f t="shared" si="2"/>
        <v>107.70069967205998</v>
      </c>
      <c r="M36">
        <f t="shared" si="11"/>
        <v>-1.9999999999999969E-2</v>
      </c>
      <c r="N36" s="56">
        <f t="shared" si="3"/>
        <v>4.9382479579860535E-2</v>
      </c>
      <c r="O36" s="56">
        <f t="shared" si="4"/>
        <v>5.6744476020929781E-2</v>
      </c>
      <c r="P36" s="56">
        <f t="shared" si="5"/>
        <v>6.2458465030747277E-2</v>
      </c>
      <c r="Q36" s="56">
        <f t="shared" si="6"/>
        <v>6.7754488762372556E-2</v>
      </c>
      <c r="T36" s="2">
        <f t="shared" si="7"/>
        <v>107.62820026474984</v>
      </c>
      <c r="U36" s="2">
        <f t="shared" si="8"/>
        <v>107.62543068583355</v>
      </c>
      <c r="V36" s="2">
        <f t="shared" si="9"/>
        <v>107.69971621704538</v>
      </c>
      <c r="W36">
        <f t="shared" si="10"/>
        <v>107.70069967205998</v>
      </c>
    </row>
    <row r="37" spans="12:23" x14ac:dyDescent="0.2">
      <c r="L37">
        <f t="shared" si="2"/>
        <v>105.72337047042001</v>
      </c>
      <c r="M37">
        <f t="shared" si="11"/>
        <v>-9.999999999999969E-3</v>
      </c>
      <c r="N37" s="56">
        <f t="shared" si="3"/>
        <v>5.9382479579860536E-2</v>
      </c>
      <c r="O37" s="56">
        <f t="shared" si="4"/>
        <v>6.6744476020929783E-2</v>
      </c>
      <c r="P37" s="56">
        <f t="shared" si="5"/>
        <v>7.2458465030747279E-2</v>
      </c>
      <c r="Q37" s="56">
        <f t="shared" si="6"/>
        <v>7.7754488762372551E-2</v>
      </c>
      <c r="T37" s="2">
        <f t="shared" si="7"/>
        <v>105.70606155507139</v>
      </c>
      <c r="U37" s="2">
        <f t="shared" si="8"/>
        <v>105.70467676561324</v>
      </c>
      <c r="V37" s="2">
        <f t="shared" si="9"/>
        <v>105.7232481484162</v>
      </c>
      <c r="W37">
        <f t="shared" si="10"/>
        <v>105.72337047042001</v>
      </c>
    </row>
    <row r="38" spans="12:23" x14ac:dyDescent="0.2">
      <c r="L38">
        <f t="shared" si="2"/>
        <v>103.78392284539294</v>
      </c>
      <c r="M38">
        <f t="shared" si="11"/>
        <v>3.1225022567582528E-17</v>
      </c>
      <c r="N38" s="56">
        <f t="shared" si="3"/>
        <v>6.9382479579860531E-2</v>
      </c>
      <c r="O38" s="56">
        <f t="shared" si="4"/>
        <v>7.6744476020929778E-2</v>
      </c>
      <c r="P38" s="56">
        <f t="shared" si="5"/>
        <v>8.2458465030747274E-2</v>
      </c>
      <c r="Q38" s="56">
        <f t="shared" si="6"/>
        <v>8.7754488762372546E-2</v>
      </c>
      <c r="T38" s="2">
        <f t="shared" si="7"/>
        <v>103.78392284539294</v>
      </c>
      <c r="U38" s="2">
        <f t="shared" si="8"/>
        <v>103.78392284539294</v>
      </c>
      <c r="V38" s="2">
        <f t="shared" si="9"/>
        <v>103.78392284539294</v>
      </c>
      <c r="W38">
        <f t="shared" si="10"/>
        <v>103.78392284539294</v>
      </c>
    </row>
    <row r="39" spans="12:23" x14ac:dyDescent="0.2">
      <c r="L39">
        <f t="shared" si="2"/>
        <v>101.88161919124802</v>
      </c>
      <c r="M39">
        <f t="shared" si="11"/>
        <v>1.0000000000000031E-2</v>
      </c>
      <c r="N39" s="56">
        <f t="shared" si="3"/>
        <v>7.938247957986054E-2</v>
      </c>
      <c r="O39" s="56">
        <f t="shared" si="4"/>
        <v>8.6744476020929787E-2</v>
      </c>
      <c r="P39" s="56">
        <f t="shared" si="5"/>
        <v>9.2458465030747283E-2</v>
      </c>
      <c r="Q39" s="56">
        <f t="shared" si="6"/>
        <v>9.7754488762372554E-2</v>
      </c>
      <c r="T39" s="2">
        <f t="shared" si="7"/>
        <v>101.86178413571447</v>
      </c>
      <c r="U39" s="2">
        <f t="shared" si="8"/>
        <v>101.86316892517262</v>
      </c>
      <c r="V39" s="2">
        <f t="shared" si="9"/>
        <v>101.88174030797558</v>
      </c>
      <c r="W39">
        <f t="shared" si="10"/>
        <v>101.88161919124802</v>
      </c>
    </row>
    <row r="40" spans="12:23" x14ac:dyDescent="0.2">
      <c r="L40">
        <f t="shared" si="2"/>
        <v>100.01573636633314</v>
      </c>
      <c r="M40">
        <f t="shared" si="11"/>
        <v>2.0000000000000032E-2</v>
      </c>
      <c r="N40" s="56">
        <f t="shared" si="3"/>
        <v>8.9382479579860535E-2</v>
      </c>
      <c r="O40" s="56">
        <f t="shared" si="4"/>
        <v>9.6744476020929782E-2</v>
      </c>
      <c r="P40" s="56">
        <f t="shared" si="5"/>
        <v>0.10245846503074728</v>
      </c>
      <c r="Q40" s="56">
        <f t="shared" si="6"/>
        <v>0.10775448876237255</v>
      </c>
      <c r="T40" s="2">
        <f t="shared" si="7"/>
        <v>99.939645426036023</v>
      </c>
      <c r="U40" s="2">
        <f t="shared" si="8"/>
        <v>99.942415004952309</v>
      </c>
      <c r="V40" s="2">
        <f t="shared" si="9"/>
        <v>100.01670053616414</v>
      </c>
      <c r="W40">
        <f t="shared" si="10"/>
        <v>100.01573636633314</v>
      </c>
    </row>
    <row r="41" spans="12:23" x14ac:dyDescent="0.2">
      <c r="L41">
        <f t="shared" si="2"/>
        <v>98.185565408426726</v>
      </c>
      <c r="M41">
        <f t="shared" si="11"/>
        <v>3.0000000000000034E-2</v>
      </c>
      <c r="N41" s="56">
        <f t="shared" si="3"/>
        <v>9.9382479579860544E-2</v>
      </c>
      <c r="O41" s="56">
        <f t="shared" si="4"/>
        <v>0.10674447602092979</v>
      </c>
      <c r="P41" s="56">
        <f t="shared" si="5"/>
        <v>0.11245846503074727</v>
      </c>
      <c r="Q41" s="56">
        <f t="shared" si="6"/>
        <v>0.11775448876237254</v>
      </c>
      <c r="T41" s="2">
        <f t="shared" si="7"/>
        <v>98.017506716357573</v>
      </c>
      <c r="U41" s="2">
        <f t="shared" si="8"/>
        <v>98.021661084731988</v>
      </c>
      <c r="V41" s="2">
        <f t="shared" si="9"/>
        <v>98.188803529958605</v>
      </c>
      <c r="W41">
        <f t="shared" si="10"/>
        <v>98.185565408426726</v>
      </c>
    </row>
    <row r="42" spans="12:23" x14ac:dyDescent="0.2">
      <c r="L42">
        <f t="shared" si="2"/>
        <v>96.390411255702745</v>
      </c>
      <c r="M42">
        <f t="shared" si="11"/>
        <v>4.0000000000000036E-2</v>
      </c>
      <c r="N42" s="56">
        <f t="shared" si="3"/>
        <v>0.10938247957986054</v>
      </c>
      <c r="O42" s="56">
        <f t="shared" si="4"/>
        <v>0.11674447602092979</v>
      </c>
      <c r="P42" s="56">
        <f t="shared" si="5"/>
        <v>0.12245846503074728</v>
      </c>
      <c r="Q42" s="56">
        <f t="shared" si="6"/>
        <v>0.12775448876237255</v>
      </c>
      <c r="T42" s="2">
        <f t="shared" si="7"/>
        <v>96.095368006679109</v>
      </c>
      <c r="U42" s="2">
        <f t="shared" si="8"/>
        <v>96.100907164511682</v>
      </c>
      <c r="V42" s="2">
        <f t="shared" si="9"/>
        <v>96.398049289359008</v>
      </c>
      <c r="W42">
        <f t="shared" si="10"/>
        <v>96.390411255702745</v>
      </c>
    </row>
    <row r="43" spans="12:23" x14ac:dyDescent="0.2">
      <c r="L43">
        <f t="shared" si="2"/>
        <v>94.629592473198471</v>
      </c>
      <c r="M43">
        <f t="shared" si="11"/>
        <v>5.0000000000000037E-2</v>
      </c>
      <c r="N43" s="56">
        <f t="shared" si="3"/>
        <v>0.11938247957986053</v>
      </c>
      <c r="O43" s="56">
        <f t="shared" si="4"/>
        <v>0.12674447602092978</v>
      </c>
      <c r="P43" s="56">
        <f t="shared" si="5"/>
        <v>0.13245846503074729</v>
      </c>
      <c r="Q43" s="56">
        <f t="shared" si="6"/>
        <v>0.13775448876237256</v>
      </c>
      <c r="T43" s="2">
        <f t="shared" si="7"/>
        <v>94.17322929700066</v>
      </c>
      <c r="U43" s="2">
        <f t="shared" si="8"/>
        <v>94.180153244291375</v>
      </c>
      <c r="V43" s="2">
        <f t="shared" si="9"/>
        <v>94.644437814365332</v>
      </c>
      <c r="W43">
        <f t="shared" si="10"/>
        <v>94.629592473198471</v>
      </c>
    </row>
    <row r="44" spans="12:23" x14ac:dyDescent="0.2">
      <c r="L44">
        <f t="shared" si="2"/>
        <v>92.902440984675366</v>
      </c>
      <c r="M44">
        <f t="shared" si="11"/>
        <v>6.0000000000000039E-2</v>
      </c>
      <c r="N44" s="56">
        <f t="shared" si="3"/>
        <v>0.12938247957986054</v>
      </c>
      <c r="O44" s="56">
        <f t="shared" si="4"/>
        <v>0.13674447602092979</v>
      </c>
      <c r="P44" s="56">
        <f t="shared" si="5"/>
        <v>0.14245846503074727</v>
      </c>
      <c r="Q44" s="56">
        <f t="shared" si="6"/>
        <v>0.14775448876237257</v>
      </c>
      <c r="T44" s="2">
        <f t="shared" si="7"/>
        <v>92.25109058732221</v>
      </c>
      <c r="U44" s="2">
        <f t="shared" si="8"/>
        <v>92.259399324071055</v>
      </c>
      <c r="V44" s="2">
        <f t="shared" si="9"/>
        <v>92.927969104977549</v>
      </c>
      <c r="W44">
        <f t="shared" si="10"/>
        <v>92.902440984675366</v>
      </c>
    </row>
    <row r="45" spans="12:23" x14ac:dyDescent="0.2">
      <c r="L45">
        <f t="shared" si="2"/>
        <v>91.208301809767605</v>
      </c>
      <c r="M45">
        <f t="shared" si="11"/>
        <v>7.0000000000000034E-2</v>
      </c>
      <c r="N45" s="56">
        <f t="shared" si="3"/>
        <v>0.13938247957986055</v>
      </c>
      <c r="O45" s="56">
        <f t="shared" si="4"/>
        <v>0.14674447602092977</v>
      </c>
      <c r="P45" s="56">
        <f t="shared" si="5"/>
        <v>0.15245846503074728</v>
      </c>
      <c r="Q45" s="56">
        <f t="shared" si="6"/>
        <v>0.15775448876237255</v>
      </c>
      <c r="T45" s="2">
        <f t="shared" si="7"/>
        <v>90.328951877643746</v>
      </c>
      <c r="U45" s="2">
        <f t="shared" si="8"/>
        <v>90.338645403850748</v>
      </c>
      <c r="V45" s="2">
        <f t="shared" si="9"/>
        <v>91.248643161195702</v>
      </c>
      <c r="W45">
        <f t="shared" si="10"/>
        <v>91.208301809767605</v>
      </c>
    </row>
    <row r="46" spans="12:23" x14ac:dyDescent="0.2">
      <c r="L46">
        <f t="shared" si="2"/>
        <v>89.546532806313309</v>
      </c>
      <c r="M46">
        <f t="shared" si="11"/>
        <v>8.0000000000000029E-2</v>
      </c>
      <c r="N46" s="56">
        <f t="shared" si="3"/>
        <v>0.14938247957986053</v>
      </c>
      <c r="O46" s="56">
        <f t="shared" si="4"/>
        <v>0.15674447602092978</v>
      </c>
      <c r="P46" s="56">
        <f t="shared" si="5"/>
        <v>0.16245846503074729</v>
      </c>
      <c r="Q46" s="56">
        <f t="shared" si="6"/>
        <v>0.16775448876237253</v>
      </c>
      <c r="T46" s="2">
        <f t="shared" si="7"/>
        <v>88.406813167965296</v>
      </c>
      <c r="U46" s="2">
        <f t="shared" si="8"/>
        <v>88.417891483630427</v>
      </c>
      <c r="V46" s="2">
        <f t="shared" si="9"/>
        <v>89.606459983019747</v>
      </c>
      <c r="W46">
        <f t="shared" si="10"/>
        <v>89.546532806313309</v>
      </c>
    </row>
    <row r="47" spans="12:23" x14ac:dyDescent="0.2">
      <c r="L47">
        <f t="shared" si="2"/>
        <v>87.916504417766205</v>
      </c>
      <c r="M47">
        <f>M46+0.01</f>
        <v>9.0000000000000024E-2</v>
      </c>
      <c r="N47" s="56">
        <f t="shared" si="3"/>
        <v>0.15938247957986051</v>
      </c>
      <c r="O47" s="56">
        <f t="shared" si="4"/>
        <v>0.16674447602092979</v>
      </c>
      <c r="P47" s="56">
        <f t="shared" si="5"/>
        <v>0.17245846503074727</v>
      </c>
      <c r="Q47" s="56">
        <f t="shared" si="6"/>
        <v>0.17775448876237254</v>
      </c>
      <c r="T47" s="2">
        <f t="shared" si="7"/>
        <v>86.484674458286847</v>
      </c>
      <c r="U47" s="2">
        <f t="shared" si="8"/>
        <v>86.497137563410121</v>
      </c>
      <c r="V47" s="2">
        <f t="shared" si="9"/>
        <v>88.001419570449727</v>
      </c>
      <c r="W47">
        <f t="shared" si="10"/>
        <v>87.916504417766205</v>
      </c>
    </row>
    <row r="48" spans="12:23" x14ac:dyDescent="0.2">
      <c r="L48">
        <f t="shared" si="2"/>
        <v>86.317599425587474</v>
      </c>
      <c r="M48">
        <f t="shared" ref="M48:M59" si="12">M47+0.01</f>
        <v>0.10000000000000002</v>
      </c>
      <c r="N48" s="56">
        <f t="shared" si="3"/>
        <v>0.16938247957986052</v>
      </c>
      <c r="O48" s="56">
        <f t="shared" si="4"/>
        <v>0.17674447602092977</v>
      </c>
      <c r="P48" s="56">
        <f t="shared" si="5"/>
        <v>0.18245846503074725</v>
      </c>
      <c r="Q48" s="56">
        <f t="shared" si="6"/>
        <v>0.18775448876237255</v>
      </c>
      <c r="T48" s="2">
        <f t="shared" si="7"/>
        <v>84.562535748608397</v>
      </c>
      <c r="U48" s="2">
        <f t="shared" si="8"/>
        <v>84.576383643189814</v>
      </c>
      <c r="V48" s="2">
        <f t="shared" si="9"/>
        <v>86.433521923485628</v>
      </c>
      <c r="W48">
        <f t="shared" si="10"/>
        <v>86.317599425587474</v>
      </c>
    </row>
    <row r="49" spans="12:23" x14ac:dyDescent="0.2">
      <c r="L49">
        <f t="shared" si="2"/>
        <v>84.749212706519643</v>
      </c>
      <c r="M49">
        <f t="shared" si="12"/>
        <v>0.11000000000000001</v>
      </c>
      <c r="N49" s="56">
        <f t="shared" si="3"/>
        <v>0.17938247957986053</v>
      </c>
      <c r="O49" s="56">
        <f t="shared" si="4"/>
        <v>0.18674447602092975</v>
      </c>
      <c r="P49" s="56">
        <f t="shared" si="5"/>
        <v>0.19245846503074726</v>
      </c>
      <c r="Q49" s="56">
        <f t="shared" si="6"/>
        <v>0.19775448876237253</v>
      </c>
      <c r="T49" s="2">
        <f t="shared" si="7"/>
        <v>82.640397038929933</v>
      </c>
      <c r="U49" s="2">
        <f t="shared" si="8"/>
        <v>82.655629722969508</v>
      </c>
      <c r="V49" s="2">
        <f t="shared" si="9"/>
        <v>84.902767042127437</v>
      </c>
      <c r="W49">
        <f t="shared" si="10"/>
        <v>84.749212706519643</v>
      </c>
    </row>
    <row r="50" spans="12:23" x14ac:dyDescent="0.2">
      <c r="L50">
        <f t="shared" si="2"/>
        <v>83.21075099464575</v>
      </c>
      <c r="M50">
        <f t="shared" si="12"/>
        <v>0.12000000000000001</v>
      </c>
      <c r="N50" s="56">
        <f t="shared" si="3"/>
        <v>0.18938247957986051</v>
      </c>
      <c r="O50" s="56">
        <f t="shared" si="4"/>
        <v>0.19674447602092976</v>
      </c>
      <c r="P50" s="56">
        <f t="shared" si="5"/>
        <v>0.20245846503074727</v>
      </c>
      <c r="Q50" s="56">
        <f t="shared" si="6"/>
        <v>0.20775448876237251</v>
      </c>
      <c r="T50" s="2">
        <f t="shared" si="7"/>
        <v>80.718258329251483</v>
      </c>
      <c r="U50" s="2">
        <f t="shared" si="8"/>
        <v>80.734875802749187</v>
      </c>
      <c r="V50" s="2">
        <f t="shared" si="9"/>
        <v>83.409154926375152</v>
      </c>
      <c r="W50">
        <f t="shared" si="10"/>
        <v>83.21075099464575</v>
      </c>
    </row>
    <row r="51" spans="12:23" x14ac:dyDescent="0.2">
      <c r="L51">
        <f t="shared" si="2"/>
        <v>81.701632648139707</v>
      </c>
      <c r="M51">
        <f t="shared" si="12"/>
        <v>0.13</v>
      </c>
      <c r="N51" s="56">
        <f t="shared" si="3"/>
        <v>0.19938247957986049</v>
      </c>
      <c r="O51" s="56">
        <f t="shared" si="4"/>
        <v>0.20674447602092977</v>
      </c>
      <c r="P51" s="56">
        <f t="shared" si="5"/>
        <v>0.21245846503074725</v>
      </c>
      <c r="Q51" s="56">
        <f t="shared" si="6"/>
        <v>0.21775448876237252</v>
      </c>
      <c r="T51" s="2">
        <f t="shared" si="7"/>
        <v>78.796119619573034</v>
      </c>
      <c r="U51" s="2">
        <f t="shared" si="8"/>
        <v>78.81412188252888</v>
      </c>
      <c r="V51" s="2">
        <f t="shared" si="9"/>
        <v>81.952685576228802</v>
      </c>
      <c r="W51">
        <f t="shared" si="10"/>
        <v>81.701632648139707</v>
      </c>
    </row>
    <row r="52" spans="12:23" x14ac:dyDescent="0.2">
      <c r="L52">
        <f t="shared" si="2"/>
        <v>80.221287420614942</v>
      </c>
      <c r="M52">
        <f t="shared" si="12"/>
        <v>0.14000000000000001</v>
      </c>
      <c r="N52" s="56">
        <f t="shared" si="3"/>
        <v>0.2093824795798605</v>
      </c>
      <c r="O52" s="56">
        <f t="shared" si="4"/>
        <v>0.21674447602092978</v>
      </c>
      <c r="P52" s="56">
        <f t="shared" si="5"/>
        <v>0.22245846503074726</v>
      </c>
      <c r="Q52" s="56">
        <f t="shared" si="6"/>
        <v>0.22775448876237253</v>
      </c>
      <c r="T52" s="2">
        <f t="shared" si="7"/>
        <v>76.873980909894584</v>
      </c>
      <c r="U52" s="2">
        <f t="shared" si="8"/>
        <v>76.89336796230856</v>
      </c>
      <c r="V52" s="2">
        <f t="shared" si="9"/>
        <v>80.533358991688345</v>
      </c>
      <c r="W52">
        <f t="shared" si="10"/>
        <v>80.221287420614942</v>
      </c>
    </row>
    <row r="53" spans="12:23" x14ac:dyDescent="0.2">
      <c r="L53">
        <f t="shared" si="2"/>
        <v>78.769156236980692</v>
      </c>
      <c r="M53">
        <f t="shared" si="12"/>
        <v>0.15000000000000002</v>
      </c>
      <c r="N53" s="56">
        <f t="shared" si="3"/>
        <v>0.21938247957986051</v>
      </c>
      <c r="O53" s="56">
        <f t="shared" si="4"/>
        <v>0.22674447602092979</v>
      </c>
      <c r="P53" s="56">
        <f t="shared" si="5"/>
        <v>0.23245846503074727</v>
      </c>
      <c r="Q53" s="56">
        <f t="shared" si="6"/>
        <v>0.23775448876237254</v>
      </c>
      <c r="T53" s="2">
        <f t="shared" si="7"/>
        <v>74.95184220021612</v>
      </c>
      <c r="U53" s="2">
        <f t="shared" si="8"/>
        <v>74.972614042088253</v>
      </c>
      <c r="V53" s="2">
        <f t="shared" si="9"/>
        <v>79.151175172753824</v>
      </c>
      <c r="W53">
        <f t="shared" si="10"/>
        <v>78.769156236980692</v>
      </c>
    </row>
    <row r="54" spans="12:23" x14ac:dyDescent="0.2">
      <c r="L54">
        <f t="shared" si="2"/>
        <v>77.344690973717135</v>
      </c>
      <c r="M54">
        <f t="shared" si="12"/>
        <v>0.16000000000000003</v>
      </c>
      <c r="N54" s="56">
        <f t="shared" si="3"/>
        <v>0.22938247957986052</v>
      </c>
      <c r="O54" s="56">
        <f t="shared" si="4"/>
        <v>0.23674447602092979</v>
      </c>
      <c r="P54" s="56">
        <f t="shared" si="5"/>
        <v>0.24245846503074728</v>
      </c>
      <c r="Q54" s="56">
        <f t="shared" si="6"/>
        <v>0.24775448876237255</v>
      </c>
      <c r="T54" s="2">
        <f t="shared" si="7"/>
        <v>73.029703490537671</v>
      </c>
      <c r="U54" s="2">
        <f t="shared" si="8"/>
        <v>73.051860121867946</v>
      </c>
      <c r="V54" s="2">
        <f t="shared" si="9"/>
        <v>77.806134119425224</v>
      </c>
      <c r="W54">
        <f t="shared" si="10"/>
        <v>77.344690973717135</v>
      </c>
    </row>
    <row r="55" spans="12:23" x14ac:dyDescent="0.2">
      <c r="L55">
        <f t="shared" si="2"/>
        <v>75.94735424348157</v>
      </c>
      <c r="M55">
        <f t="shared" si="12"/>
        <v>0.17000000000000004</v>
      </c>
      <c r="N55" s="56">
        <f t="shared" si="3"/>
        <v>0.23938247957986053</v>
      </c>
      <c r="O55" s="56">
        <f t="shared" si="4"/>
        <v>0.2467444760209298</v>
      </c>
      <c r="P55" s="56">
        <f t="shared" si="5"/>
        <v>0.25245846503074731</v>
      </c>
      <c r="Q55" s="56">
        <f t="shared" si="6"/>
        <v>0.25775448876237256</v>
      </c>
      <c r="T55" s="2">
        <f t="shared" si="7"/>
        <v>71.107564780859207</v>
      </c>
      <c r="U55" s="2">
        <f t="shared" si="8"/>
        <v>71.131106201647626</v>
      </c>
      <c r="V55" s="2">
        <f t="shared" si="9"/>
        <v>76.498235831702516</v>
      </c>
      <c r="W55">
        <f t="shared" si="10"/>
        <v>75.94735424348157</v>
      </c>
    </row>
    <row r="56" spans="12:23" x14ac:dyDescent="0.2">
      <c r="L56">
        <f t="shared" si="2"/>
        <v>74.576619183960958</v>
      </c>
      <c r="M56">
        <f t="shared" si="12"/>
        <v>0.18000000000000005</v>
      </c>
      <c r="N56" s="56">
        <f t="shared" si="3"/>
        <v>0.24938247957986054</v>
      </c>
      <c r="O56" s="56">
        <f t="shared" si="4"/>
        <v>0.25674447602092981</v>
      </c>
      <c r="P56" s="56">
        <f t="shared" si="5"/>
        <v>0.26245846503074732</v>
      </c>
      <c r="Q56" s="56">
        <f t="shared" si="6"/>
        <v>0.26775448876237257</v>
      </c>
      <c r="T56" s="2">
        <f t="shared" si="7"/>
        <v>69.185426071180757</v>
      </c>
      <c r="U56" s="2">
        <f t="shared" si="8"/>
        <v>69.210352281427305</v>
      </c>
      <c r="V56" s="2">
        <f t="shared" si="9"/>
        <v>75.227480309585729</v>
      </c>
      <c r="W56">
        <f t="shared" si="10"/>
        <v>74.576619183960958</v>
      </c>
    </row>
    <row r="57" spans="12:23" x14ac:dyDescent="0.2">
      <c r="L57">
        <f t="shared" si="2"/>
        <v>73.231969250886181</v>
      </c>
      <c r="M57">
        <f t="shared" si="12"/>
        <v>0.19000000000000006</v>
      </c>
      <c r="N57" s="56">
        <f t="shared" si="3"/>
        <v>0.25938247957986055</v>
      </c>
      <c r="O57" s="56">
        <f t="shared" si="4"/>
        <v>0.26674447602092982</v>
      </c>
      <c r="P57" s="56">
        <f t="shared" si="5"/>
        <v>0.27245846503074733</v>
      </c>
      <c r="Q57" s="56">
        <f t="shared" si="6"/>
        <v>0.27775448876237258</v>
      </c>
      <c r="T57" s="2">
        <f t="shared" si="7"/>
        <v>67.263287361502307</v>
      </c>
      <c r="U57" s="2">
        <f t="shared" si="8"/>
        <v>67.289598361206998</v>
      </c>
      <c r="V57" s="2">
        <f t="shared" si="9"/>
        <v>73.993867553074864</v>
      </c>
      <c r="W57">
        <f t="shared" si="10"/>
        <v>73.231969250886181</v>
      </c>
    </row>
    <row r="58" spans="12:23" x14ac:dyDescent="0.2">
      <c r="L58">
        <f t="shared" si="2"/>
        <v>71.912898015126501</v>
      </c>
      <c r="M58">
        <f t="shared" si="12"/>
        <v>0.20000000000000007</v>
      </c>
      <c r="N58" s="56">
        <f t="shared" si="3"/>
        <v>0.26938247957986056</v>
      </c>
      <c r="O58" s="56">
        <f t="shared" si="4"/>
        <v>0.27674447602092983</v>
      </c>
      <c r="P58" s="56">
        <f t="shared" si="5"/>
        <v>0.28245846503074734</v>
      </c>
      <c r="Q58" s="56">
        <f t="shared" si="6"/>
        <v>0.28775448876237258</v>
      </c>
      <c r="T58" s="2">
        <f t="shared" si="7"/>
        <v>65.341148651823843</v>
      </c>
      <c r="U58" s="2">
        <f t="shared" si="8"/>
        <v>65.368844440986692</v>
      </c>
      <c r="V58" s="2">
        <f t="shared" si="9"/>
        <v>72.797397562169934</v>
      </c>
      <c r="W58">
        <f t="shared" si="10"/>
        <v>71.912898015126501</v>
      </c>
    </row>
    <row r="59" spans="12:23" x14ac:dyDescent="0.2">
      <c r="N59" s="56"/>
      <c r="O59" s="56"/>
      <c r="P59" s="56"/>
      <c r="Q59" s="56"/>
    </row>
  </sheetData>
  <mergeCells count="7">
    <mergeCell ref="P13:Q13"/>
    <mergeCell ref="N17:Q17"/>
    <mergeCell ref="P2:R2"/>
    <mergeCell ref="P9:Q9"/>
    <mergeCell ref="P11:Q11"/>
    <mergeCell ref="C2:D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maxime-pierre-marie richiardi</dc:creator>
  <cp:lastModifiedBy>maxime-pierre-marie richiardi</cp:lastModifiedBy>
  <dcterms:created xsi:type="dcterms:W3CDTF">2019-09-26T12:00:45Z</dcterms:created>
  <dcterms:modified xsi:type="dcterms:W3CDTF">2019-10-01T11:14:38Z</dcterms:modified>
</cp:coreProperties>
</file>