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drawings/drawing5.xml" ContentType="application/vnd.openxmlformats-officedocument.drawing+xml"/>
  <Override PartName="/xl/drawings/drawing6.xml" ContentType="application/vnd.openxmlformats-officedocument.drawing+xml"/>
  <Override PartName="/xl/pivotTables/pivotTable3.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8.xml" ContentType="application/vnd.openxmlformats-officedocument.drawing+xml"/>
  <Override PartName="/xl/slicers/slicer3.xml" ContentType="application/vnd.ms-excel.slicer+xml"/>
  <Override PartName="/xl/drawings/drawing9.xml" ContentType="application/vnd.openxmlformats-officedocument.drawing+xml"/>
  <Override PartName="/xl/pivotTables/pivotTable5.xml" ContentType="application/vnd.openxmlformats-officedocument.spreadsheetml.pivotTable+xml"/>
  <Override PartName="/xl/drawings/drawing10.xml" ContentType="application/vnd.openxmlformats-officedocument.drawing+xml"/>
  <Override PartName="/xl/slicers/slicer4.xml" ContentType="application/vnd.ms-excel.slicer+xml"/>
  <Override PartName="/xl/drawings/drawing1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12.xml" ContentType="application/vnd.openxmlformats-officedocument.drawing+xml"/>
  <Override PartName="/xl/pivotTables/pivotTable6.xml" ContentType="application/vnd.openxmlformats-officedocument.spreadsheetml.pivotTable+xml"/>
  <Override PartName="/xl/drawings/drawing13.xml" ContentType="application/vnd.openxmlformats-officedocument.drawing+xml"/>
  <Override PartName="/xl/slicers/slicer5.xml" ContentType="application/vnd.ms-excel.slicer+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d.docs.live.net/2acd4d06b8941e2a/Documents/"/>
    </mc:Choice>
  </mc:AlternateContent>
  <xr:revisionPtr revIDLastSave="436" documentId="8_{52412433-C981-46A7-92C4-9E6A048B3CFC}" xr6:coauthVersionLast="47" xr6:coauthVersionMax="47" xr10:uidLastSave="{A515FA85-1062-472E-8533-0FB9B21CD5CF}"/>
  <bookViews>
    <workbookView xWindow="-110" yWindow="-110" windowWidth="19420" windowHeight="11500" firstSheet="4" activeTab="9" xr2:uid="{3F396370-2144-4D01-B693-F4E0D3CB5C02}"/>
  </bookViews>
  <sheets>
    <sheet name="Master" sheetId="1" r:id="rId1"/>
    <sheet name="1" sheetId="2" r:id="rId2"/>
    <sheet name="2.a" sheetId="3" r:id="rId3"/>
    <sheet name="Question 2.B PT" sheetId="13" r:id="rId4"/>
    <sheet name="2.b" sheetId="4" r:id="rId5"/>
    <sheet name="Question 3.A PT" sheetId="14" r:id="rId6"/>
    <sheet name="3.a" sheetId="5" r:id="rId7"/>
    <sheet name="3.b" sheetId="6" r:id="rId8"/>
    <sheet name="Question 3.B PT" sheetId="15" r:id="rId9"/>
    <sheet name="Question 4.A PT" sheetId="16" r:id="rId10"/>
    <sheet name="4.a" sheetId="7" r:id="rId11"/>
    <sheet name="Question 4.B PT" sheetId="17" r:id="rId12"/>
    <sheet name="4.b" sheetId="8" r:id="rId13"/>
    <sheet name="Question 5" sheetId="18" r:id="rId14"/>
    <sheet name="5" sheetId="10" r:id="rId15"/>
    <sheet name="Question 6" sheetId="22" r:id="rId16"/>
    <sheet name="6" sheetId="11" r:id="rId17"/>
  </sheets>
  <definedNames>
    <definedName name="_xlcn.WorksheetConnection_ExcelProject1.xlsxEMPData41" hidden="1">EMPData4[]</definedName>
    <definedName name="Slicer_Country">#N/A</definedName>
    <definedName name="Slicer_Country1">#N/A</definedName>
    <definedName name="Slicer_Country2">#N/A</definedName>
    <definedName name="Slicer_Department">#N/A</definedName>
    <definedName name="Slicer_Department1">#N/A</definedName>
    <definedName name="Slicer_Department2">#N/A</definedName>
  </definedNames>
  <calcPr calcId="191029"/>
  <pivotCaches>
    <pivotCache cacheId="0" r:id="rId18"/>
    <pivotCache cacheId="1" r:id="rId19"/>
    <pivotCache cacheId="2" r:id="rId20"/>
  </pivotCaches>
  <extLst>
    <ext xmlns:x14="http://schemas.microsoft.com/office/spreadsheetml/2009/9/main" uri="{876F7934-8845-4945-9796-88D515C7AA90}">
      <x14:pivotCaches>
        <pivotCache cacheId="3" r:id="rId21"/>
      </x14:pivotCaches>
    </ext>
    <ext xmlns:x14="http://schemas.microsoft.com/office/spreadsheetml/2009/9/main" uri="{BBE1A952-AA13-448e-AADC-164F8A28A991}">
      <x14:slicerCaches>
        <x14:slicerCache r:id="rId22"/>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Data4" name="EMPData4" connection="WorksheetConnection_Excel - Project (1).xlsx!EMPData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8" l="1"/>
  <c r="G4" i="18" s="1"/>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E54" i="18"/>
  <c r="P12" i="18"/>
  <c r="O12" i="18"/>
  <c r="N12" i="18"/>
  <c r="N10" i="18"/>
  <c r="N9" i="18"/>
  <c r="N8" i="18"/>
  <c r="N7" i="18"/>
  <c r="N6" i="18"/>
  <c r="N5" i="18"/>
  <c r="O12" i="1"/>
  <c r="N12" i="1"/>
  <c r="M12" i="1"/>
  <c r="M10" i="1"/>
  <c r="M9" i="1"/>
  <c r="M8" i="1"/>
  <c r="M7" i="1"/>
  <c r="M6" i="1"/>
  <c r="M5" i="1"/>
  <c r="E5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AA70BE-4449-44F3-900F-072F545FC82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D84C452-5F7F-4A48-A04C-FDE1CB9CA3A4}" name="WorksheetConnection_Excel - Project (1).xlsx!EMPData4" type="102" refreshedVersion="8" minRefreshableVersion="5">
    <extLst>
      <ext xmlns:x15="http://schemas.microsoft.com/office/spreadsheetml/2010/11/main" uri="{DE250136-89BD-433C-8126-D09CA5730AF9}">
        <x15:connection id="EMPData4" autoDelete="1">
          <x15:rangePr sourceName="_xlcn.WorksheetConnection_ExcelProject1.xlsxEMPData41"/>
        </x15:connection>
      </ext>
    </extLst>
  </connection>
</connections>
</file>

<file path=xl/sharedStrings.xml><?xml version="1.0" encoding="utf-8"?>
<sst xmlns="http://schemas.openxmlformats.org/spreadsheetml/2006/main" count="734" uniqueCount="156">
  <si>
    <t>Employee ID</t>
  </si>
  <si>
    <t>Department</t>
  </si>
  <si>
    <t>Employee</t>
  </si>
  <si>
    <t>ID18</t>
  </si>
  <si>
    <t>Sales</t>
  </si>
  <si>
    <t>James Willard</t>
  </si>
  <si>
    <t>ID8</t>
  </si>
  <si>
    <t>Robert Spear</t>
  </si>
  <si>
    <t>ID24</t>
  </si>
  <si>
    <t>Paul Garza</t>
  </si>
  <si>
    <t>ID23</t>
  </si>
  <si>
    <t>ID13</t>
  </si>
  <si>
    <t>Kim West</t>
  </si>
  <si>
    <t>ID7</t>
  </si>
  <si>
    <t>Stevie Bridge</t>
  </si>
  <si>
    <t>ID19</t>
  </si>
  <si>
    <t>Paul Wells</t>
  </si>
  <si>
    <t>ID22</t>
  </si>
  <si>
    <t>Ewan Thompson</t>
  </si>
  <si>
    <t>ID5</t>
  </si>
  <si>
    <t>Walter Miller</t>
  </si>
  <si>
    <t>ID9</t>
  </si>
  <si>
    <t>Peter Ramsy</t>
  </si>
  <si>
    <t>ID17</t>
  </si>
  <si>
    <t>Wolfgang Ramjac</t>
  </si>
  <si>
    <t>ID10</t>
  </si>
  <si>
    <t>Brigitte Bond</t>
  </si>
  <si>
    <t>ID21</t>
  </si>
  <si>
    <t>Maria Tot</t>
  </si>
  <si>
    <t>ID3</t>
  </si>
  <si>
    <t>Procurement</t>
  </si>
  <si>
    <t>Natalie Porter</t>
  </si>
  <si>
    <t>ID29</t>
  </si>
  <si>
    <t>Andre Cooper</t>
  </si>
  <si>
    <t>ID30</t>
  </si>
  <si>
    <t>Robert Musser</t>
  </si>
  <si>
    <t>ID14</t>
  </si>
  <si>
    <t>Ann Withers</t>
  </si>
  <si>
    <t>ID16</t>
  </si>
  <si>
    <t>Corinna Schmidt</t>
  </si>
  <si>
    <t>ID27</t>
  </si>
  <si>
    <t>Mike Saban</t>
  </si>
  <si>
    <t>ID4</t>
  </si>
  <si>
    <t>Finance</t>
  </si>
  <si>
    <t>Gary Miller</t>
  </si>
  <si>
    <t>ID12</t>
  </si>
  <si>
    <t>Richard Elliot</t>
  </si>
  <si>
    <t>ID20</t>
  </si>
  <si>
    <t>Roger Mun</t>
  </si>
  <si>
    <t>ID28</t>
  </si>
  <si>
    <t>Daniel Garrett</t>
  </si>
  <si>
    <t>ID25</t>
  </si>
  <si>
    <t>Paul Hill</t>
  </si>
  <si>
    <t>ID1</t>
  </si>
  <si>
    <t>Crystal Doyle</t>
  </si>
  <si>
    <t>ID15</t>
  </si>
  <si>
    <t>Betina Bauer</t>
  </si>
  <si>
    <t>ID2</t>
  </si>
  <si>
    <t>Daniela Schreiber</t>
  </si>
  <si>
    <t>ID11</t>
  </si>
  <si>
    <t>Dan Ziegler</t>
  </si>
  <si>
    <t>ID26</t>
  </si>
  <si>
    <t>Robert Richardson</t>
  </si>
  <si>
    <t>ID6</t>
  </si>
  <si>
    <t>Robert Blume</t>
  </si>
  <si>
    <t>ID31</t>
  </si>
  <si>
    <t>Lukas Hofer</t>
  </si>
  <si>
    <t>EmployeID</t>
  </si>
  <si>
    <t>Bonus %</t>
  </si>
  <si>
    <t>Employee Name</t>
  </si>
  <si>
    <t>ID32</t>
  </si>
  <si>
    <t>Ashley Lee</t>
  </si>
  <si>
    <t>ID33</t>
  </si>
  <si>
    <t>Tommy Lee</t>
  </si>
  <si>
    <t>ID34</t>
  </si>
  <si>
    <t>Mercy Mayo</t>
  </si>
  <si>
    <t>ID35</t>
  </si>
  <si>
    <t>John Baptist</t>
  </si>
  <si>
    <t>ID36</t>
  </si>
  <si>
    <t>Joseph Vinod</t>
  </si>
  <si>
    <t>ID37</t>
  </si>
  <si>
    <t>Sarah Gavlace</t>
  </si>
  <si>
    <t>ID38</t>
  </si>
  <si>
    <t>Hanna Morea</t>
  </si>
  <si>
    <t>ID39</t>
  </si>
  <si>
    <t>John Mark</t>
  </si>
  <si>
    <t>ID40</t>
  </si>
  <si>
    <t>John Mylas</t>
  </si>
  <si>
    <t>ID41</t>
  </si>
  <si>
    <t>Isaac Doantan</t>
  </si>
  <si>
    <t>ID42</t>
  </si>
  <si>
    <t>Stephen Hughes</t>
  </si>
  <si>
    <t>ID43</t>
  </si>
  <si>
    <t xml:space="preserve">Stephen Hawkings </t>
  </si>
  <si>
    <t>ID44</t>
  </si>
  <si>
    <t>Mahitha Nowman</t>
  </si>
  <si>
    <t>ID45</t>
  </si>
  <si>
    <t>Charles Paul</t>
  </si>
  <si>
    <t>ID46</t>
  </si>
  <si>
    <t>Sharon Rose</t>
  </si>
  <si>
    <t>ID47</t>
  </si>
  <si>
    <t>Edward William</t>
  </si>
  <si>
    <t>ID48</t>
  </si>
  <si>
    <t>Rose Kuntum</t>
  </si>
  <si>
    <t>ID49</t>
  </si>
  <si>
    <t xml:space="preserve">Lenny Karwiz </t>
  </si>
  <si>
    <t>ID50</t>
  </si>
  <si>
    <t>Ruth Joseph</t>
  </si>
  <si>
    <t>Yearly Sal</t>
  </si>
  <si>
    <t>Statistical Methods</t>
  </si>
  <si>
    <t>Average</t>
  </si>
  <si>
    <t>Median</t>
  </si>
  <si>
    <t xml:space="preserve">Mode </t>
  </si>
  <si>
    <t>Max</t>
  </si>
  <si>
    <t>Min</t>
  </si>
  <si>
    <t>Sum</t>
  </si>
  <si>
    <t>Salries by Department</t>
  </si>
  <si>
    <t>Country</t>
  </si>
  <si>
    <t>Australia</t>
  </si>
  <si>
    <t>Netherlands</t>
  </si>
  <si>
    <t>USA</t>
  </si>
  <si>
    <t xml:space="preserve">Salaries By Country </t>
  </si>
  <si>
    <t xml:space="preserve">a.Using Formula </t>
  </si>
  <si>
    <t>b.Using Pivote Table</t>
  </si>
  <si>
    <t xml:space="preserve">b.Least 2 Salaried by Deparment </t>
  </si>
  <si>
    <t xml:space="preserve">b.Least 2 Salaried by Country </t>
  </si>
  <si>
    <t>a.Top 2 Salaried by Department, Add a Slicer</t>
  </si>
  <si>
    <t>a.Top 5 Salaried by Country, Add a Slicer</t>
  </si>
  <si>
    <t>Total</t>
  </si>
  <si>
    <t>Calculate Bonus based on %</t>
  </si>
  <si>
    <t>Employee with bonus</t>
  </si>
  <si>
    <t>Employee Report with Bonus payout by Country and By Dept</t>
  </si>
  <si>
    <t>Create a report with Bonus &amp; Payout (Using XLookUp)</t>
  </si>
  <si>
    <t>Master Data</t>
  </si>
  <si>
    <t>Salaries By Department (Using Formulas)</t>
  </si>
  <si>
    <t>Salaries By Department (Using Pivot Table)</t>
  </si>
  <si>
    <t>Top 2 salaried by Department (with Slicer)</t>
  </si>
  <si>
    <t xml:space="preserve">Last 2 salaried by Department </t>
  </si>
  <si>
    <t>Top 2 Salaries by Country (Apply Slicer)</t>
  </si>
  <si>
    <t>Last 2 Salaries by Country</t>
  </si>
  <si>
    <t>Outcome should be as below</t>
  </si>
  <si>
    <t>Output should be as below</t>
  </si>
  <si>
    <t>Output should be like below</t>
  </si>
  <si>
    <t xml:space="preserve"> </t>
  </si>
  <si>
    <t>Output should look like below</t>
  </si>
  <si>
    <t>Output should look like below.</t>
  </si>
  <si>
    <t>Statistical Methods - Emp Salary</t>
  </si>
  <si>
    <t>Tim Watson</t>
  </si>
  <si>
    <t>Row Labels</t>
  </si>
  <si>
    <t>Grand Total</t>
  </si>
  <si>
    <t>Sum of Yearly Sal</t>
  </si>
  <si>
    <t>Salary</t>
  </si>
  <si>
    <t>Bonus $s</t>
  </si>
  <si>
    <t>Lenny Karwiz</t>
  </si>
  <si>
    <t>Stephen Hawkings</t>
  </si>
  <si>
    <t>Sum of Bonus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</si>
</sst>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409]* #,##0.00_);_([$$-409]* \(#,##0.00\);_([$$-409]* &quot;-&quot;??_);_(@_)"/>
    <numFmt numFmtId="165" formatCode="&quot;$&quot;#,##0.00"/>
    <numFmt numFmtId="166" formatCode="&quot;$&quot;#,##0"/>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24"/>
      <color theme="1"/>
      <name val="Calibri"/>
      <family val="2"/>
      <scheme val="minor"/>
    </font>
    <font>
      <sz val="28"/>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2"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2">
    <xf numFmtId="0" fontId="0" fillId="0" borderId="0" xfId="0"/>
    <xf numFmtId="0" fontId="0" fillId="0" borderId="1" xfId="0" applyBorder="1"/>
    <xf numFmtId="9" fontId="0" fillId="0" borderId="1" xfId="0" applyNumberFormat="1" applyBorder="1"/>
    <xf numFmtId="0" fontId="0" fillId="0" borderId="2" xfId="0" applyBorder="1"/>
    <xf numFmtId="0" fontId="2" fillId="0" borderId="4" xfId="0" applyFont="1" applyBorder="1"/>
    <xf numFmtId="0" fontId="2" fillId="0" borderId="5" xfId="0" applyFont="1" applyBorder="1"/>
    <xf numFmtId="0" fontId="0" fillId="0" borderId="7" xfId="0" applyBorder="1"/>
    <xf numFmtId="0" fontId="0" fillId="0" borderId="8" xfId="0" applyBorder="1"/>
    <xf numFmtId="0" fontId="0" fillId="0" borderId="3" xfId="0" applyBorder="1"/>
    <xf numFmtId="0" fontId="2" fillId="0" borderId="6" xfId="0" applyFont="1" applyBorder="1"/>
    <xf numFmtId="9" fontId="0" fillId="0" borderId="8" xfId="0" applyNumberFormat="1" applyBorder="1"/>
    <xf numFmtId="0" fontId="0" fillId="0" borderId="9" xfId="0" applyBorder="1"/>
    <xf numFmtId="164" fontId="2" fillId="0" borderId="6" xfId="0" applyNumberFormat="1" applyFont="1" applyBorder="1"/>
    <xf numFmtId="164" fontId="0" fillId="0" borderId="3" xfId="1" applyNumberFormat="1" applyFont="1" applyBorder="1"/>
    <xf numFmtId="164" fontId="0" fillId="0" borderId="9" xfId="1" applyNumberFormat="1" applyFont="1" applyBorder="1"/>
    <xf numFmtId="164" fontId="0" fillId="0" borderId="0" xfId="0" applyNumberFormat="1"/>
    <xf numFmtId="44" fontId="0" fillId="0" borderId="0" xfId="2" applyFont="1"/>
    <xf numFmtId="0" fontId="0" fillId="0" borderId="0" xfId="0" applyAlignment="1">
      <alignment horizontal="center"/>
    </xf>
    <xf numFmtId="0" fontId="0" fillId="2" borderId="0" xfId="0" applyFill="1"/>
    <xf numFmtId="0" fontId="4" fillId="3" borderId="0" xfId="0" applyFont="1" applyFill="1"/>
    <xf numFmtId="44" fontId="0" fillId="0" borderId="0" xfId="2" applyFont="1" applyAlignment="1">
      <alignment horizontal="center"/>
    </xf>
    <xf numFmtId="164" fontId="1" fillId="0" borderId="9" xfId="0" applyNumberFormat="1" applyFont="1" applyBorder="1"/>
    <xf numFmtId="0" fontId="3" fillId="0" borderId="0" xfId="0" applyFon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2" fillId="0" borderId="10" xfId="0" applyFont="1" applyBorder="1"/>
    <xf numFmtId="0" fontId="0" fillId="0" borderId="11" xfId="0" applyBorder="1"/>
    <xf numFmtId="164" fontId="0" fillId="0" borderId="9" xfId="0" applyNumberFormat="1" applyBorder="1"/>
    <xf numFmtId="9" fontId="0" fillId="0" borderId="0" xfId="3" applyFont="1"/>
    <xf numFmtId="0" fontId="2" fillId="0" borderId="0" xfId="0" applyFont="1"/>
  </cellXfs>
  <cellStyles count="4">
    <cellStyle name="Comma" xfId="1" builtinId="3"/>
    <cellStyle name="Currency" xfId="2" builtinId="4"/>
    <cellStyle name="Normal" xfId="0" builtinId="0"/>
    <cellStyle name="Percent" xfId="3" builtinId="5"/>
  </cellStyles>
  <dxfs count="55">
    <dxf>
      <numFmt numFmtId="165" formatCode="&quot;$&quot;#,##0.00"/>
    </dxf>
    <dxf>
      <fill>
        <patternFill patternType="none">
          <fgColor indexed="64"/>
          <bgColor indexed="65"/>
        </patternFill>
      </fill>
      <border diagonalUp="0" diagonalDown="0">
        <left style="thin">
          <color indexed="64"/>
        </left>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border diagonalUp="0" diagonalDown="0" outline="0">
        <left style="thin">
          <color indexed="64"/>
        </left>
        <right style="thin">
          <color indexed="64"/>
        </right>
        <top style="thin">
          <color rgb="FF000000"/>
        </top>
        <bottom/>
      </border>
    </dxf>
    <dxf>
      <numFmt numFmtId="164" formatCode="_([$$-409]* #,##0.00_);_([$$-409]* \(#,##0.00\);_([$$-409]* &quot;-&quot;??_);_(@_)"/>
    </dxf>
    <dxf>
      <border diagonalUp="0" diagonalDown="0" outline="0">
        <left style="thin">
          <color indexed="64"/>
        </left>
        <right style="thin">
          <color indexed="64"/>
        </right>
        <top style="thin">
          <color rgb="FF000000"/>
        </top>
        <bottom/>
      </border>
    </dxf>
    <dxf>
      <numFmt numFmtId="0" formatCode="General"/>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5" formatCode="&quot;$&quot;#,##0.00"/>
    </dxf>
    <dxf>
      <numFmt numFmtId="166" formatCode="&quot;$&quot;#,##0"/>
    </dxf>
    <dxf>
      <fill>
        <patternFill patternType="none">
          <fgColor indexed="64"/>
          <bgColor indexed="65"/>
        </patternFill>
      </fill>
      <border diagonalUp="0" diagonalDown="0">
        <left style="thin">
          <color indexed="64"/>
        </left>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pivotCacheDefinition" Target="pivotCache/pivotCacheDefinition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4.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32"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microsoft.com/office/2007/relationships/slicerCache" Target="slicerCaches/slicerCache6.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7.png"/></Relationships>
</file>

<file path=xl/drawings/_rels/drawing12.xml.rels><?xml version="1.0" encoding="UTF-8" standalone="yes"?>
<Relationships xmlns="http://schemas.openxmlformats.org/package/2006/relationships"><Relationship Id="rId1" Type="http://schemas.openxmlformats.org/officeDocument/2006/relationships/image" Target="../media/image8.png"/></Relationships>
</file>

<file path=xl/drawings/_rels/drawing14.xml.rels><?xml version="1.0" encoding="UTF-8" standalone="yes"?>
<Relationships xmlns="http://schemas.openxmlformats.org/package/2006/relationships"><Relationship Id="rId1"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44450</xdr:colOff>
      <xdr:row>11</xdr:row>
      <xdr:rowOff>38100</xdr:rowOff>
    </xdr:from>
    <xdr:to>
      <xdr:col>7</xdr:col>
      <xdr:colOff>724166</xdr:colOff>
      <xdr:row>21</xdr:row>
      <xdr:rowOff>82647</xdr:rowOff>
    </xdr:to>
    <xdr:pic>
      <xdr:nvPicPr>
        <xdr:cNvPr id="2" name="Picture 1">
          <a:extLst>
            <a:ext uri="{FF2B5EF4-FFF2-40B4-BE49-F238E27FC236}">
              <a16:creationId xmlns:a16="http://schemas.microsoft.com/office/drawing/2014/main" id="{0E8EEBE0-BE9F-050B-9180-985B4E54375E}"/>
            </a:ext>
          </a:extLst>
        </xdr:cNvPr>
        <xdr:cNvPicPr>
          <a:picLocks noChangeAspect="1"/>
        </xdr:cNvPicPr>
      </xdr:nvPicPr>
      <xdr:blipFill>
        <a:blip xmlns:r="http://schemas.openxmlformats.org/officeDocument/2006/relationships" r:embed="rId1"/>
        <a:stretch>
          <a:fillRect/>
        </a:stretch>
      </xdr:blipFill>
      <xdr:spPr>
        <a:xfrm>
          <a:off x="44450" y="1600200"/>
          <a:ext cx="5169166" cy="188604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355600</xdr:colOff>
      <xdr:row>1</xdr:row>
      <xdr:rowOff>146050</xdr:rowOff>
    </xdr:from>
    <xdr:to>
      <xdr:col>5</xdr:col>
      <xdr:colOff>355600</xdr:colOff>
      <xdr:row>15</xdr:row>
      <xdr:rowOff>92075</xdr:rowOff>
    </xdr:to>
    <mc:AlternateContent xmlns:mc="http://schemas.openxmlformats.org/markup-compatibility/2006" xmlns:a14="http://schemas.microsoft.com/office/drawing/2010/main">
      <mc:Choice Requires="a14">
        <xdr:graphicFrame macro="">
          <xdr:nvGraphicFramePr>
            <xdr:cNvPr id="2" name="Country 1">
              <a:extLst>
                <a:ext uri="{FF2B5EF4-FFF2-40B4-BE49-F238E27FC236}">
                  <a16:creationId xmlns:a16="http://schemas.microsoft.com/office/drawing/2014/main" id="{BE3276FC-2704-A6F8-87F7-1FAAF1CFF707}"/>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651000" y="330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7</xdr:col>
      <xdr:colOff>368585</xdr:colOff>
      <xdr:row>22</xdr:row>
      <xdr:rowOff>152484</xdr:rowOff>
    </xdr:to>
    <xdr:pic>
      <xdr:nvPicPr>
        <xdr:cNvPr id="3" name="Picture 2">
          <a:extLst>
            <a:ext uri="{FF2B5EF4-FFF2-40B4-BE49-F238E27FC236}">
              <a16:creationId xmlns:a16="http://schemas.microsoft.com/office/drawing/2014/main" id="{C66A2694-C663-EB12-14F9-A7D21976AA6F}"/>
            </a:ext>
          </a:extLst>
        </xdr:cNvPr>
        <xdr:cNvPicPr>
          <a:picLocks noChangeAspect="1"/>
        </xdr:cNvPicPr>
      </xdr:nvPicPr>
      <xdr:blipFill>
        <a:blip xmlns:r="http://schemas.openxmlformats.org/officeDocument/2006/relationships" r:embed="rId1"/>
        <a:stretch>
          <a:fillRect/>
        </a:stretch>
      </xdr:blipFill>
      <xdr:spPr>
        <a:xfrm>
          <a:off x="0" y="2851150"/>
          <a:ext cx="5550185" cy="162568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8</xdr:col>
      <xdr:colOff>152767</xdr:colOff>
      <xdr:row>36</xdr:row>
      <xdr:rowOff>50982</xdr:rowOff>
    </xdr:to>
    <xdr:pic>
      <xdr:nvPicPr>
        <xdr:cNvPr id="3" name="Picture 2">
          <a:extLst>
            <a:ext uri="{FF2B5EF4-FFF2-40B4-BE49-F238E27FC236}">
              <a16:creationId xmlns:a16="http://schemas.microsoft.com/office/drawing/2014/main" id="{A9FDD7AA-C114-2D6E-BDE0-6E2997A3D20E}"/>
            </a:ext>
          </a:extLst>
        </xdr:cNvPr>
        <xdr:cNvPicPr>
          <a:picLocks noChangeAspect="1"/>
        </xdr:cNvPicPr>
      </xdr:nvPicPr>
      <xdr:blipFill>
        <a:blip xmlns:r="http://schemas.openxmlformats.org/officeDocument/2006/relationships" r:embed="rId1"/>
        <a:stretch>
          <a:fillRect/>
        </a:stretch>
      </xdr:blipFill>
      <xdr:spPr>
        <a:xfrm>
          <a:off x="0" y="3403600"/>
          <a:ext cx="7131417" cy="354983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368300</xdr:colOff>
      <xdr:row>3</xdr:row>
      <xdr:rowOff>0</xdr:rowOff>
    </xdr:from>
    <xdr:to>
      <xdr:col>5</xdr:col>
      <xdr:colOff>368300</xdr:colOff>
      <xdr:row>16</xdr:row>
      <xdr:rowOff>130175</xdr:rowOff>
    </xdr:to>
    <mc:AlternateContent xmlns:mc="http://schemas.openxmlformats.org/markup-compatibility/2006" xmlns:a14="http://schemas.microsoft.com/office/drawing/2010/main">
      <mc:Choice Requires="a14">
        <xdr:graphicFrame macro="">
          <xdr:nvGraphicFramePr>
            <xdr:cNvPr id="2" name="Country 2">
              <a:extLst>
                <a:ext uri="{FF2B5EF4-FFF2-40B4-BE49-F238E27FC236}">
                  <a16:creationId xmlns:a16="http://schemas.microsoft.com/office/drawing/2014/main" id="{BB7C3880-0CD6-3CD4-4262-CE0B6B4293AB}"/>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2527300" y="552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514350</xdr:colOff>
      <xdr:row>3</xdr:row>
      <xdr:rowOff>0</xdr:rowOff>
    </xdr:from>
    <xdr:to>
      <xdr:col>8</xdr:col>
      <xdr:colOff>514350</xdr:colOff>
      <xdr:row>16</xdr:row>
      <xdr:rowOff>130175</xdr:rowOff>
    </xdr:to>
    <mc:AlternateContent xmlns:mc="http://schemas.openxmlformats.org/markup-compatibility/2006" xmlns:a14="http://schemas.microsoft.com/office/drawing/2010/main">
      <mc:Choice Requires="a14">
        <xdr:graphicFrame macro="">
          <xdr:nvGraphicFramePr>
            <xdr:cNvPr id="3" name="Department 2">
              <a:extLst>
                <a:ext uri="{FF2B5EF4-FFF2-40B4-BE49-F238E27FC236}">
                  <a16:creationId xmlns:a16="http://schemas.microsoft.com/office/drawing/2014/main" id="{5499CEAB-E2D9-E2E6-AE63-C5491C4CE9EE}"/>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4502150" y="552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10</xdr:col>
      <xdr:colOff>444882</xdr:colOff>
      <xdr:row>32</xdr:row>
      <xdr:rowOff>25581</xdr:rowOff>
    </xdr:to>
    <xdr:pic>
      <xdr:nvPicPr>
        <xdr:cNvPr id="3" name="Picture 2">
          <a:extLst>
            <a:ext uri="{FF2B5EF4-FFF2-40B4-BE49-F238E27FC236}">
              <a16:creationId xmlns:a16="http://schemas.microsoft.com/office/drawing/2014/main" id="{C4454B7D-2260-CDC3-577A-EA6FD7D53A59}"/>
            </a:ext>
          </a:extLst>
        </xdr:cNvPr>
        <xdr:cNvPicPr>
          <a:picLocks noChangeAspect="1"/>
        </xdr:cNvPicPr>
      </xdr:nvPicPr>
      <xdr:blipFill>
        <a:blip xmlns:r="http://schemas.openxmlformats.org/officeDocument/2006/relationships" r:embed="rId1"/>
        <a:stretch>
          <a:fillRect/>
        </a:stretch>
      </xdr:blipFill>
      <xdr:spPr>
        <a:xfrm>
          <a:off x="0" y="2667000"/>
          <a:ext cx="7429882" cy="35244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xdr:colOff>
      <xdr:row>9</xdr:row>
      <xdr:rowOff>25400</xdr:rowOff>
    </xdr:from>
    <xdr:to>
      <xdr:col>10</xdr:col>
      <xdr:colOff>438499</xdr:colOff>
      <xdr:row>16</xdr:row>
      <xdr:rowOff>65</xdr:rowOff>
    </xdr:to>
    <xdr:pic>
      <xdr:nvPicPr>
        <xdr:cNvPr id="3" name="Picture 2">
          <a:extLst>
            <a:ext uri="{FF2B5EF4-FFF2-40B4-BE49-F238E27FC236}">
              <a16:creationId xmlns:a16="http://schemas.microsoft.com/office/drawing/2014/main" id="{4C673849-57E4-D51F-7F99-E6146769612A}"/>
            </a:ext>
          </a:extLst>
        </xdr:cNvPr>
        <xdr:cNvPicPr>
          <a:picLocks noChangeAspect="1"/>
        </xdr:cNvPicPr>
      </xdr:nvPicPr>
      <xdr:blipFill>
        <a:blip xmlns:r="http://schemas.openxmlformats.org/officeDocument/2006/relationships" r:embed="rId1"/>
        <a:stretch>
          <a:fillRect/>
        </a:stretch>
      </xdr:blipFill>
      <xdr:spPr>
        <a:xfrm>
          <a:off x="25400" y="1955800"/>
          <a:ext cx="6788499" cy="12637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9</xdr:col>
      <xdr:colOff>533763</xdr:colOff>
      <xdr:row>16</xdr:row>
      <xdr:rowOff>152465</xdr:rowOff>
    </xdr:to>
    <xdr:pic>
      <xdr:nvPicPr>
        <xdr:cNvPr id="3" name="Picture 2">
          <a:extLst>
            <a:ext uri="{FF2B5EF4-FFF2-40B4-BE49-F238E27FC236}">
              <a16:creationId xmlns:a16="http://schemas.microsoft.com/office/drawing/2014/main" id="{40F628DE-FE02-8C87-0DF2-6C30D60489A5}"/>
            </a:ext>
          </a:extLst>
        </xdr:cNvPr>
        <xdr:cNvPicPr>
          <a:picLocks noChangeAspect="1"/>
        </xdr:cNvPicPr>
      </xdr:nvPicPr>
      <xdr:blipFill>
        <a:blip xmlns:r="http://schemas.openxmlformats.org/officeDocument/2006/relationships" r:embed="rId1"/>
        <a:stretch>
          <a:fillRect/>
        </a:stretch>
      </xdr:blipFill>
      <xdr:spPr>
        <a:xfrm>
          <a:off x="0" y="2114550"/>
          <a:ext cx="7055213" cy="12573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501650</xdr:colOff>
      <xdr:row>2</xdr:row>
      <xdr:rowOff>0</xdr:rowOff>
    </xdr:from>
    <xdr:to>
      <xdr:col>5</xdr:col>
      <xdr:colOff>69850</xdr:colOff>
      <xdr:row>15</xdr:row>
      <xdr:rowOff>130175</xdr:rowOff>
    </xdr:to>
    <mc:AlternateContent xmlns:mc="http://schemas.openxmlformats.org/markup-compatibility/2006" xmlns:a14="http://schemas.microsoft.com/office/drawing/2010/main">
      <mc:Choice Requires="a14">
        <xdr:graphicFrame macro="">
          <xdr:nvGraphicFramePr>
            <xdr:cNvPr id="2" name="Department">
              <a:extLst>
                <a:ext uri="{FF2B5EF4-FFF2-40B4-BE49-F238E27FC236}">
                  <a16:creationId xmlns:a16="http://schemas.microsoft.com/office/drawing/2014/main" id="{CCF6C4E6-4CD9-B58B-8CA3-EAD8EFEF045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936750" y="368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31750</xdr:colOff>
      <xdr:row>13</xdr:row>
      <xdr:rowOff>95250</xdr:rowOff>
    </xdr:from>
    <xdr:to>
      <xdr:col>9</xdr:col>
      <xdr:colOff>438509</xdr:colOff>
      <xdr:row>25</xdr:row>
      <xdr:rowOff>120765</xdr:rowOff>
    </xdr:to>
    <xdr:pic>
      <xdr:nvPicPr>
        <xdr:cNvPr id="2" name="Picture 1">
          <a:extLst>
            <a:ext uri="{FF2B5EF4-FFF2-40B4-BE49-F238E27FC236}">
              <a16:creationId xmlns:a16="http://schemas.microsoft.com/office/drawing/2014/main" id="{493525E0-50D9-34E4-37EE-ADE3D50E429B}"/>
            </a:ext>
          </a:extLst>
        </xdr:cNvPr>
        <xdr:cNvPicPr>
          <a:picLocks noChangeAspect="1"/>
        </xdr:cNvPicPr>
      </xdr:nvPicPr>
      <xdr:blipFill>
        <a:blip xmlns:r="http://schemas.openxmlformats.org/officeDocument/2006/relationships" r:embed="rId1"/>
        <a:stretch>
          <a:fillRect/>
        </a:stretch>
      </xdr:blipFill>
      <xdr:spPr>
        <a:xfrm>
          <a:off x="31750" y="2762250"/>
          <a:ext cx="6991709" cy="223531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7</xdr:col>
      <xdr:colOff>362239</xdr:colOff>
      <xdr:row>22</xdr:row>
      <xdr:rowOff>76280</xdr:rowOff>
    </xdr:to>
    <xdr:pic>
      <xdr:nvPicPr>
        <xdr:cNvPr id="3" name="Picture 2">
          <a:extLst>
            <a:ext uri="{FF2B5EF4-FFF2-40B4-BE49-F238E27FC236}">
              <a16:creationId xmlns:a16="http://schemas.microsoft.com/office/drawing/2014/main" id="{1A6582CC-8113-403E-2E55-B1EB2B405B90}"/>
            </a:ext>
          </a:extLst>
        </xdr:cNvPr>
        <xdr:cNvPicPr>
          <a:picLocks noChangeAspect="1"/>
        </xdr:cNvPicPr>
      </xdr:nvPicPr>
      <xdr:blipFill>
        <a:blip xmlns:r="http://schemas.openxmlformats.org/officeDocument/2006/relationships" r:embed="rId1"/>
        <a:stretch>
          <a:fillRect/>
        </a:stretch>
      </xdr:blipFill>
      <xdr:spPr>
        <a:xfrm>
          <a:off x="0" y="2851150"/>
          <a:ext cx="5620039" cy="154948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450850</xdr:colOff>
      <xdr:row>1</xdr:row>
      <xdr:rowOff>133350</xdr:rowOff>
    </xdr:from>
    <xdr:to>
      <xdr:col>5</xdr:col>
      <xdr:colOff>450850</xdr:colOff>
      <xdr:row>15</xdr:row>
      <xdr:rowOff>79375</xdr:rowOff>
    </xdr:to>
    <mc:AlternateContent xmlns:mc="http://schemas.openxmlformats.org/markup-compatibility/2006" xmlns:a14="http://schemas.microsoft.com/office/drawing/2010/main">
      <mc:Choice Requires="a14">
        <xdr:graphicFrame macro="">
          <xdr:nvGraphicFramePr>
            <xdr:cNvPr id="2" name="Department 1">
              <a:extLst>
                <a:ext uri="{FF2B5EF4-FFF2-40B4-BE49-F238E27FC236}">
                  <a16:creationId xmlns:a16="http://schemas.microsoft.com/office/drawing/2014/main" id="{21A807D9-D8D9-B76C-771A-AE30A301C94C}"/>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822450" y="31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431800</xdr:colOff>
      <xdr:row>2</xdr:row>
      <xdr:rowOff>57150</xdr:rowOff>
    </xdr:from>
    <xdr:to>
      <xdr:col>5</xdr:col>
      <xdr:colOff>431800</xdr:colOff>
      <xdr:row>16</xdr:row>
      <xdr:rowOff>3175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C5CD7E99-A825-6368-ABDE-25FDE96FFF1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012950" y="42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14</xdr:row>
      <xdr:rowOff>0</xdr:rowOff>
    </xdr:from>
    <xdr:to>
      <xdr:col>9</xdr:col>
      <xdr:colOff>13039</xdr:colOff>
      <xdr:row>25</xdr:row>
      <xdr:rowOff>19155</xdr:rowOff>
    </xdr:to>
    <xdr:pic>
      <xdr:nvPicPr>
        <xdr:cNvPr id="2" name="Picture 1">
          <a:extLst>
            <a:ext uri="{FF2B5EF4-FFF2-40B4-BE49-F238E27FC236}">
              <a16:creationId xmlns:a16="http://schemas.microsoft.com/office/drawing/2014/main" id="{E0E516C2-E605-8809-EF46-2F559163D22F}"/>
            </a:ext>
          </a:extLst>
        </xdr:cNvPr>
        <xdr:cNvPicPr>
          <a:picLocks noChangeAspect="1"/>
        </xdr:cNvPicPr>
      </xdr:nvPicPr>
      <xdr:blipFill>
        <a:blip xmlns:r="http://schemas.openxmlformats.org/officeDocument/2006/relationships" r:embed="rId1"/>
        <a:stretch>
          <a:fillRect/>
        </a:stretch>
      </xdr:blipFill>
      <xdr:spPr>
        <a:xfrm>
          <a:off x="0" y="2851150"/>
          <a:ext cx="6597989" cy="204480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asia Glenn" refreshedDate="45556.905709143517" createdVersion="8" refreshedVersion="8" minRefreshableVersion="3" recordCount="50" xr:uid="{F89578C0-6442-4520-B82A-81831B43EB88}">
  <cacheSource type="worksheet">
    <worksheetSource name="EMPData4"/>
  </cacheSource>
  <cacheFields count="5">
    <cacheField name="Employee ID" numFmtId="0">
      <sharedItems/>
    </cacheField>
    <cacheField name="Department" numFmtId="0">
      <sharedItems count="3">
        <s v="Sales"/>
        <s v="Procurement"/>
        <s v="Finance"/>
      </sharedItems>
    </cacheField>
    <cacheField name="Employee" numFmtId="0">
      <sharedItems/>
    </cacheField>
    <cacheField name="Country" numFmtId="0">
      <sharedItems/>
    </cacheField>
    <cacheField name="Yearly Sal" numFmtId="164">
      <sharedItems containsSemiMixedTypes="0" containsString="0" containsNumber="1" containsInteger="1" minValue="21971" maxValue="140000" count="29">
        <n v="60270"/>
        <n v="39627"/>
        <n v="29726"/>
        <n v="93668"/>
        <n v="134000"/>
        <n v="34808"/>
        <n v="135000"/>
        <n v="45000"/>
        <n v="89500"/>
        <n v="21971"/>
        <n v="80000"/>
        <n v="45117"/>
        <n v="50545"/>
        <n v="140000"/>
        <n v="110000"/>
        <n v="68357"/>
        <n v="51800"/>
        <n v="97000"/>
        <n v="35971"/>
        <n v="55117"/>
        <n v="58445"/>
        <n v="120000"/>
        <n v="90000"/>
        <n v="88357"/>
        <n v="59200"/>
        <n v="45450"/>
        <n v="65971"/>
        <n v="60445"/>
        <n v="83117"/>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asia Glenn" refreshedDate="45557.894091319446" createdVersion="8" refreshedVersion="8" minRefreshableVersion="3" recordCount="50" xr:uid="{3E9604A6-87D0-4218-B555-DE00CAE9BC5F}">
  <cacheSource type="worksheet">
    <worksheetSource name="EMPData"/>
  </cacheSource>
  <cacheFields count="5">
    <cacheField name="Employee ID" numFmtId="0">
      <sharedItems/>
    </cacheField>
    <cacheField name="Department" numFmtId="0">
      <sharedItems count="3">
        <s v="Sales"/>
        <s v="Procurement"/>
        <s v="Finance"/>
      </sharedItems>
    </cacheField>
    <cacheField name="Employee" numFmtId="0">
      <sharedItems count="50">
        <s v="James Willard"/>
        <s v="Robert Spear"/>
        <s v="Paul Garza"/>
        <s v="Tommy Lee"/>
        <s v="Kim West"/>
        <s v="Stevie Bridge"/>
        <s v="Paul Wells"/>
        <s v="Ewan Thompson"/>
        <s v="Walter Miller"/>
        <s v="Peter Ramsy"/>
        <s v="Wolfgang Ramjac"/>
        <s v="Brigitte Bond"/>
        <s v="Maria Tot"/>
        <s v="Natalie Porter"/>
        <s v="Andre Cooper"/>
        <s v="Robert Musser"/>
        <s v="Ann Withers"/>
        <s v="Corinna Schmidt"/>
        <s v="Mike Saban"/>
        <s v="Gary Miller"/>
        <s v="Richard Elliot"/>
        <s v="Roger Mun"/>
        <s v="Daniel Garrett"/>
        <s v="Paul Hill"/>
        <s v="Crystal Doyle"/>
        <s v="Betina Bauer"/>
        <s v="Daniela Schreiber"/>
        <s v="Dan Ziegler"/>
        <s v="Robert Richardson"/>
        <s v="Robert Blume"/>
        <s v="Lukas Hofer"/>
        <s v="Ashley Lee"/>
        <s v="Tim Watson"/>
        <s v="Mercy Mayo"/>
        <s v="John Baptist"/>
        <s v="Joseph Vinod"/>
        <s v="Sarah Gavlace"/>
        <s v="Hanna Morea"/>
        <s v="John Mark"/>
        <s v="John Mylas"/>
        <s v="Isaac Doantan"/>
        <s v="Stephen Hughes"/>
        <s v="Stephen Hawkings "/>
        <s v="Mahitha Nowman"/>
        <s v="Charles Paul"/>
        <s v="Sharon Rose"/>
        <s v="Edward William"/>
        <s v="Rose Kuntum"/>
        <s v="Lenny Karwiz "/>
        <s v="Ruth Joseph"/>
      </sharedItems>
    </cacheField>
    <cacheField name="Country" numFmtId="0">
      <sharedItems count="3">
        <s v="Australia"/>
        <s v="Netherlands"/>
        <s v="USA"/>
      </sharedItems>
    </cacheField>
    <cacheField name="Yearly Sal" numFmtId="164">
      <sharedItems containsSemiMixedTypes="0" containsString="0" containsNumber="1" containsInteger="1" minValue="21971" maxValue="140000" count="29">
        <n v="60270"/>
        <n v="39627"/>
        <n v="29726"/>
        <n v="93668"/>
        <n v="134000"/>
        <n v="34808"/>
        <n v="135000"/>
        <n v="45000"/>
        <n v="89500"/>
        <n v="21971"/>
        <n v="80000"/>
        <n v="45117"/>
        <n v="50545"/>
        <n v="140000"/>
        <n v="110000"/>
        <n v="68357"/>
        <n v="51800"/>
        <n v="97000"/>
        <n v="35971"/>
        <n v="55117"/>
        <n v="58445"/>
        <n v="120000"/>
        <n v="90000"/>
        <n v="88357"/>
        <n v="59200"/>
        <n v="45450"/>
        <n v="65971"/>
        <n v="60445"/>
        <n v="83117"/>
      </sharedItems>
    </cacheField>
  </cacheFields>
  <extLst>
    <ext xmlns:x14="http://schemas.microsoft.com/office/spreadsheetml/2009/9/main" uri="{725AE2AE-9491-48be-B2B4-4EB974FC3084}">
      <x14:pivotCacheDefinition pivotCacheId="75320754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asia Glenn" refreshedDate="45558.017272453704" backgroundQuery="1" createdVersion="8" refreshedVersion="8" minRefreshableVersion="3" recordCount="0" supportSubquery="1" supportAdvancedDrill="1" xr:uid="{4EE8C095-FCA4-4943-A8D0-586E3FCE23DC}">
  <cacheSource type="external" connectionId="1"/>
  <cacheFields count="3">
    <cacheField name="[EMPData4].[Employee].[Employee]" caption="Employee" numFmtId="0" hierarchy="2" level="1">
      <sharedItems count="50">
        <s v="Andre Cooper"/>
        <s v="Ann Withers"/>
        <s v="Ashley Lee"/>
        <s v="Betina Bauer"/>
        <s v="Brigitte Bond"/>
        <s v="Charles Paul"/>
        <s v="Corinna Schmidt"/>
        <s v="Crystal Doyle"/>
        <s v="Dan Ziegler"/>
        <s v="Daniel Garrett"/>
        <s v="Daniela Schreiber"/>
        <s v="Edward William"/>
        <s v="Ewan Thompson"/>
        <s v="Gary Miller"/>
        <s v="Hanna Morea"/>
        <s v="Isaac Doantan"/>
        <s v="James Willard"/>
        <s v="John Baptist"/>
        <s v="John Mark"/>
        <s v="John Mylas"/>
        <s v="Joseph Vinod"/>
        <s v="Kim West"/>
        <s v="Lenny Karwiz"/>
        <s v="Lukas Hofer"/>
        <s v="Mahitha Nowman"/>
        <s v="Maria Tot"/>
        <s v="Mercy Mayo"/>
        <s v="Mike Saban"/>
        <s v="Natalie Porter"/>
        <s v="Paul Garza"/>
        <s v="Paul Hill"/>
        <s v="Paul Wells"/>
        <s v="Peter Ramsy"/>
        <s v="Richard Elliot"/>
        <s v="Robert Blume"/>
        <s v="Robert Musser"/>
        <s v="Robert Richardson"/>
        <s v="Robert Spear"/>
        <s v="Roger Mun"/>
        <s v="Rose Kuntum"/>
        <s v="Ruth Joseph"/>
        <s v="Sarah Gavlace"/>
        <s v="Sharon Rose"/>
        <s v="Stephen Hawkings"/>
        <s v="Stephen Hughes"/>
        <s v="Stevie Bridge"/>
        <s v="Tim Watson"/>
        <s v="Tommy Lee"/>
        <s v="Walter Miller"/>
        <s v="Wolfgang Ramjac"/>
      </sharedItems>
    </cacheField>
    <cacheField name="[Measures].[Sum of Bonus $s]" caption="Sum of Bonus $s" numFmtId="0" hierarchy="9" level="32767"/>
    <cacheField name="[EMPData4].[Department].[Department]" caption="Department" numFmtId="0" hierarchy="1" level="1">
      <sharedItems containsSemiMixedTypes="0" containsNonDate="0" containsString="0"/>
    </cacheField>
  </cacheFields>
  <cacheHierarchies count="10">
    <cacheHierarchy uniqueName="[EMPData4].[Employee ID]" caption="Employee ID" attribute="1" defaultMemberUniqueName="[EMPData4].[Employee ID].[All]" allUniqueName="[EMPData4].[Employee ID].[All]" dimensionUniqueName="[EMPData4]" displayFolder="" count="2" memberValueDatatype="130" unbalanced="0"/>
    <cacheHierarchy uniqueName="[EMPData4].[Department]" caption="Department" attribute="1" defaultMemberUniqueName="[EMPData4].[Department].[All]" allUniqueName="[EMPData4].[Department].[All]" dimensionUniqueName="[EMPData4]" displayFolder="" count="2" memberValueDatatype="130" unbalanced="0">
      <fieldsUsage count="2">
        <fieldUsage x="-1"/>
        <fieldUsage x="2"/>
      </fieldsUsage>
    </cacheHierarchy>
    <cacheHierarchy uniqueName="[EMPData4].[Employee]" caption="Employee" attribute="1" defaultMemberUniqueName="[EMPData4].[Employee].[All]" allUniqueName="[EMPData4].[Employee].[All]" dimensionUniqueName="[EMPData4]" displayFolder="" count="2" memberValueDatatype="130" unbalanced="0">
      <fieldsUsage count="2">
        <fieldUsage x="-1"/>
        <fieldUsage x="0"/>
      </fieldsUsage>
    </cacheHierarchy>
    <cacheHierarchy uniqueName="[EMPData4].[Country]" caption="Country" attribute="1" defaultMemberUniqueName="[EMPData4].[Country].[All]" allUniqueName="[EMPData4].[Country].[All]" dimensionUniqueName="[EMPData4]" displayFolder="" count="2" memberValueDatatype="130" unbalanced="0"/>
    <cacheHierarchy uniqueName="[EMPData4].[Yearly Sal]" caption="Yearly Sal" attribute="1" defaultMemberUniqueName="[EMPData4].[Yearly Sal].[All]" allUniqueName="[EMPData4].[Yearly Sal].[All]" dimensionUniqueName="[EMPData4]" displayFolder="" count="2" memberValueDatatype="20" unbalanced="0"/>
    <cacheHierarchy uniqueName="[EMPData4].[Bonus %]" caption="Bonus %" attribute="1" defaultMemberUniqueName="[EMPData4].[Bonus %].[All]" allUniqueName="[EMPData4].[Bonus %].[All]" dimensionUniqueName="[EMPData4]" displayFolder="" count="2" memberValueDatatype="5" unbalanced="0"/>
    <cacheHierarchy uniqueName="[EMPData4].[Bonus $s]" caption="Bonus $s" attribute="1" defaultMemberUniqueName="[EMPData4].[Bonus $s].[All]" allUniqueName="[EMPData4].[Bonus $s].[All]" dimensionUniqueName="[EMPData4]" displayFolder="" count="2" memberValueDatatype="5" unbalanced="0"/>
    <cacheHierarchy uniqueName="[Measures].[__XL_Count EMPData4]" caption="__XL_Count EMPData4" measure="1" displayFolder="" measureGroup="EMPData4" count="0" hidden="1"/>
    <cacheHierarchy uniqueName="[Measures].[__No measures defined]" caption="__No measures defined" measure="1" displayFolder="" count="0" hidden="1"/>
    <cacheHierarchy uniqueName="[Measures].[Sum of Bonus $s]" caption="Sum of Bonus $s" measure="1" displayFolder="" measureGroup="EMPData4"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name="EMPData4" uniqueName="[EMPData4]" caption="EMPData4"/>
    <dimension measure="1" name="Measures" uniqueName="[Measures]" caption="Measures"/>
  </dimensions>
  <measureGroups count="1">
    <measureGroup name="EMPData4" caption="EMPData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tasia Glenn" refreshedDate="45558.017067245368" backgroundQuery="1" createdVersion="3" refreshedVersion="8" minRefreshableVersion="3" recordCount="0" supportSubquery="1" supportAdvancedDrill="1" xr:uid="{82D43277-34E4-4B1E-8946-89976196BEAA}">
  <cacheSource type="external" connectionId="1">
    <extLst>
      <ext xmlns:x14="http://schemas.microsoft.com/office/spreadsheetml/2009/9/main" uri="{F057638F-6D5F-4e77-A914-E7F072B9BCA8}">
        <x14:sourceConnection name="ThisWorkbookDataModel"/>
      </ext>
    </extLst>
  </cacheSource>
  <cacheFields count="0"/>
  <cacheHierarchies count="10">
    <cacheHierarchy uniqueName="[EMPData4].[Employee ID]" caption="Employee ID" attribute="1" defaultMemberUniqueName="[EMPData4].[Employee ID].[All]" allUniqueName="[EMPData4].[Employee ID].[All]" dimensionUniqueName="[EMPData4]" displayFolder="" count="0" memberValueDatatype="130" unbalanced="0"/>
    <cacheHierarchy uniqueName="[EMPData4].[Department]" caption="Department" attribute="1" defaultMemberUniqueName="[EMPData4].[Department].[All]" allUniqueName="[EMPData4].[Department].[All]" dimensionUniqueName="[EMPData4]" displayFolder="" count="2" memberValueDatatype="130" unbalanced="0"/>
    <cacheHierarchy uniqueName="[EMPData4].[Employee]" caption="Employee" attribute="1" defaultMemberUniqueName="[EMPData4].[Employee].[All]" allUniqueName="[EMPData4].[Employee].[All]" dimensionUniqueName="[EMPData4]" displayFolder="" count="0" memberValueDatatype="130" unbalanced="0"/>
    <cacheHierarchy uniqueName="[EMPData4].[Country]" caption="Country" attribute="1" defaultMemberUniqueName="[EMPData4].[Country].[All]" allUniqueName="[EMPData4].[Country].[All]" dimensionUniqueName="[EMPData4]" displayFolder="" count="2" memberValueDatatype="130" unbalanced="0"/>
    <cacheHierarchy uniqueName="[EMPData4].[Yearly Sal]" caption="Yearly Sal" attribute="1" defaultMemberUniqueName="[EMPData4].[Yearly Sal].[All]" allUniqueName="[EMPData4].[Yearly Sal].[All]" dimensionUniqueName="[EMPData4]" displayFolder="" count="0" memberValueDatatype="20" unbalanced="0"/>
    <cacheHierarchy uniqueName="[EMPData4].[Bonus %]" caption="Bonus %" attribute="1" defaultMemberUniqueName="[EMPData4].[Bonus %].[All]" allUniqueName="[EMPData4].[Bonus %].[All]" dimensionUniqueName="[EMPData4]" displayFolder="" count="0" memberValueDatatype="5" unbalanced="0"/>
    <cacheHierarchy uniqueName="[EMPData4].[Bonus $s]" caption="Bonus $s" attribute="1" defaultMemberUniqueName="[EMPData4].[Bonus $s].[All]" allUniqueName="[EMPData4].[Bonus $s].[All]" dimensionUniqueName="[EMPData4]" displayFolder="" count="0" memberValueDatatype="5" unbalanced="0"/>
    <cacheHierarchy uniqueName="[Measures].[__XL_Count EMPData4]" caption="__XL_Count EMPData4" measure="1" displayFolder="" measureGroup="EMPData4" count="0" hidden="1"/>
    <cacheHierarchy uniqueName="[Measures].[__No measures defined]" caption="__No measures defined" measure="1" displayFolder="" count="0" hidden="1"/>
    <cacheHierarchy uniqueName="[Measures].[Sum of Bonus $s]" caption="Sum of Bonus $s" measure="1" displayFolder="" measureGroup="EMPData4"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426425500"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ID18"/>
    <x v="0"/>
    <s v="James Willard"/>
    <s v="Australia"/>
    <x v="0"/>
  </r>
  <r>
    <s v="ID8"/>
    <x v="0"/>
    <s v="Robert Spear"/>
    <s v="Netherlands"/>
    <x v="1"/>
  </r>
  <r>
    <s v="ID24"/>
    <x v="0"/>
    <s v="Paul Garza"/>
    <s v="USA"/>
    <x v="2"/>
  </r>
  <r>
    <s v="ID23"/>
    <x v="0"/>
    <s v="Tommy Lee"/>
    <s v="USA"/>
    <x v="3"/>
  </r>
  <r>
    <s v="ID13"/>
    <x v="0"/>
    <s v="Kim West"/>
    <s v="Netherlands"/>
    <x v="4"/>
  </r>
  <r>
    <s v="ID7"/>
    <x v="0"/>
    <s v="Stevie Bridge"/>
    <s v="Netherlands"/>
    <x v="5"/>
  </r>
  <r>
    <s v="ID19"/>
    <x v="0"/>
    <s v="Paul Wells"/>
    <s v="USA"/>
    <x v="6"/>
  </r>
  <r>
    <s v="ID22"/>
    <x v="0"/>
    <s v="Ewan Thompson"/>
    <s v="USA"/>
    <x v="7"/>
  </r>
  <r>
    <s v="ID5"/>
    <x v="0"/>
    <s v="Walter Miller"/>
    <s v="USA"/>
    <x v="8"/>
  </r>
  <r>
    <s v="ID9"/>
    <x v="0"/>
    <s v="Peter Ramsy"/>
    <s v="Australia"/>
    <x v="9"/>
  </r>
  <r>
    <s v="ID17"/>
    <x v="0"/>
    <s v="Wolfgang Ramjac"/>
    <s v="Australia"/>
    <x v="10"/>
  </r>
  <r>
    <s v="ID10"/>
    <x v="0"/>
    <s v="Brigitte Bond"/>
    <s v="USA"/>
    <x v="11"/>
  </r>
  <r>
    <s v="ID21"/>
    <x v="0"/>
    <s v="Maria Tot"/>
    <s v="Netherlands"/>
    <x v="12"/>
  </r>
  <r>
    <s v="ID3"/>
    <x v="1"/>
    <s v="Natalie Porter"/>
    <s v="USA"/>
    <x v="13"/>
  </r>
  <r>
    <s v="ID29"/>
    <x v="1"/>
    <s v="Andre Cooper"/>
    <s v="Netherlands"/>
    <x v="14"/>
  </r>
  <r>
    <s v="ID30"/>
    <x v="1"/>
    <s v="Robert Musser"/>
    <s v="USA"/>
    <x v="15"/>
  </r>
  <r>
    <s v="ID14"/>
    <x v="1"/>
    <s v="Ann Withers"/>
    <s v="Australia"/>
    <x v="16"/>
  </r>
  <r>
    <s v="ID16"/>
    <x v="1"/>
    <s v="Corinna Schmidt"/>
    <s v="USA"/>
    <x v="17"/>
  </r>
  <r>
    <s v="ID27"/>
    <x v="1"/>
    <s v="Mike Saban"/>
    <s v="USA"/>
    <x v="7"/>
  </r>
  <r>
    <s v="ID4"/>
    <x v="2"/>
    <s v="Gary Miller"/>
    <s v="Australia"/>
    <x v="8"/>
  </r>
  <r>
    <s v="ID12"/>
    <x v="2"/>
    <s v="Richard Elliot"/>
    <s v="USA"/>
    <x v="18"/>
  </r>
  <r>
    <s v="ID20"/>
    <x v="2"/>
    <s v="Roger Mun"/>
    <s v="Netherlands"/>
    <x v="10"/>
  </r>
  <r>
    <s v="ID28"/>
    <x v="2"/>
    <s v="Daniel Garrett"/>
    <s v="USA"/>
    <x v="19"/>
  </r>
  <r>
    <s v="ID25"/>
    <x v="2"/>
    <s v="Paul Hill"/>
    <s v="Australia"/>
    <x v="20"/>
  </r>
  <r>
    <s v="ID1"/>
    <x v="2"/>
    <s v="Crystal Doyle"/>
    <s v="USA"/>
    <x v="21"/>
  </r>
  <r>
    <s v="ID15"/>
    <x v="2"/>
    <s v="Betina Bauer"/>
    <s v="USA"/>
    <x v="11"/>
  </r>
  <r>
    <s v="ID2"/>
    <x v="2"/>
    <s v="Daniela Schreiber"/>
    <s v="Netherlands"/>
    <x v="12"/>
  </r>
  <r>
    <s v="ID11"/>
    <x v="2"/>
    <s v="Dan Ziegler"/>
    <s v="Australia"/>
    <x v="13"/>
  </r>
  <r>
    <s v="ID26"/>
    <x v="2"/>
    <s v="Robert Richardson"/>
    <s v="USA"/>
    <x v="22"/>
  </r>
  <r>
    <s v="ID6"/>
    <x v="2"/>
    <s v="Robert Blume"/>
    <s v="Netherlands"/>
    <x v="23"/>
  </r>
  <r>
    <s v="ID31"/>
    <x v="2"/>
    <s v="Lukas Hofer"/>
    <s v="USA"/>
    <x v="24"/>
  </r>
  <r>
    <s v="ID32"/>
    <x v="2"/>
    <s v="Ashley Lee"/>
    <s v="Australia"/>
    <x v="17"/>
  </r>
  <r>
    <s v="ID33"/>
    <x v="2"/>
    <s v="Tim Watson"/>
    <s v="USA"/>
    <x v="15"/>
  </r>
  <r>
    <s v="ID34"/>
    <x v="2"/>
    <s v="Mercy Mayo"/>
    <s v="Netherlands"/>
    <x v="16"/>
  </r>
  <r>
    <s v="ID35"/>
    <x v="2"/>
    <s v="John Baptist"/>
    <s v="USA"/>
    <x v="17"/>
  </r>
  <r>
    <s v="ID36"/>
    <x v="2"/>
    <s v="Joseph Vinod"/>
    <s v="Australia"/>
    <x v="7"/>
  </r>
  <r>
    <s v="ID37"/>
    <x v="1"/>
    <s v="Sarah Gavlace"/>
    <s v="USA"/>
    <x v="8"/>
  </r>
  <r>
    <s v="ID38"/>
    <x v="1"/>
    <s v="Hanna Morea"/>
    <s v="Netherlands"/>
    <x v="18"/>
  </r>
  <r>
    <s v="ID39"/>
    <x v="1"/>
    <s v="John Mark"/>
    <s v="Netherlands"/>
    <x v="10"/>
  </r>
  <r>
    <s v="ID40"/>
    <x v="1"/>
    <s v="John Mylas"/>
    <s v="Australia"/>
    <x v="19"/>
  </r>
  <r>
    <s v="ID41"/>
    <x v="0"/>
    <s v="Isaac Doantan"/>
    <s v="USA"/>
    <x v="20"/>
  </r>
  <r>
    <s v="ID42"/>
    <x v="0"/>
    <s v="Stephen Hughes"/>
    <s v="USA"/>
    <x v="21"/>
  </r>
  <r>
    <s v="ID43"/>
    <x v="1"/>
    <s v="Stephen Hawkings "/>
    <s v="Netherlands"/>
    <x v="25"/>
  </r>
  <r>
    <s v="ID44"/>
    <x v="1"/>
    <s v="Mahitha Nowman"/>
    <s v="USA"/>
    <x v="8"/>
  </r>
  <r>
    <s v="ID45"/>
    <x v="1"/>
    <s v="Charles Paul"/>
    <s v="Australia"/>
    <x v="26"/>
  </r>
  <r>
    <s v="ID46"/>
    <x v="1"/>
    <s v="Sharon Rose"/>
    <s v="USA"/>
    <x v="10"/>
  </r>
  <r>
    <s v="ID47"/>
    <x v="0"/>
    <s v="Edward William"/>
    <s v="Netherlands"/>
    <x v="19"/>
  </r>
  <r>
    <s v="ID48"/>
    <x v="0"/>
    <s v="Rose Kuntum"/>
    <s v="Australia"/>
    <x v="27"/>
  </r>
  <r>
    <s v="ID49"/>
    <x v="0"/>
    <s v="Lenny Karwiz "/>
    <s v="USA"/>
    <x v="28"/>
  </r>
  <r>
    <s v="ID50"/>
    <x v="0"/>
    <s v="Ruth Joseph"/>
    <s v="Australia"/>
    <x v="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ID18"/>
    <x v="0"/>
    <x v="0"/>
    <x v="0"/>
    <x v="0"/>
  </r>
  <r>
    <s v="ID8"/>
    <x v="0"/>
    <x v="1"/>
    <x v="1"/>
    <x v="1"/>
  </r>
  <r>
    <s v="ID24"/>
    <x v="0"/>
    <x v="2"/>
    <x v="2"/>
    <x v="2"/>
  </r>
  <r>
    <s v="ID23"/>
    <x v="0"/>
    <x v="3"/>
    <x v="2"/>
    <x v="3"/>
  </r>
  <r>
    <s v="ID13"/>
    <x v="0"/>
    <x v="4"/>
    <x v="1"/>
    <x v="4"/>
  </r>
  <r>
    <s v="ID7"/>
    <x v="0"/>
    <x v="5"/>
    <x v="1"/>
    <x v="5"/>
  </r>
  <r>
    <s v="ID19"/>
    <x v="0"/>
    <x v="6"/>
    <x v="2"/>
    <x v="6"/>
  </r>
  <r>
    <s v="ID22"/>
    <x v="0"/>
    <x v="7"/>
    <x v="2"/>
    <x v="7"/>
  </r>
  <r>
    <s v="ID5"/>
    <x v="0"/>
    <x v="8"/>
    <x v="2"/>
    <x v="8"/>
  </r>
  <r>
    <s v="ID9"/>
    <x v="0"/>
    <x v="9"/>
    <x v="0"/>
    <x v="9"/>
  </r>
  <r>
    <s v="ID17"/>
    <x v="0"/>
    <x v="10"/>
    <x v="0"/>
    <x v="10"/>
  </r>
  <r>
    <s v="ID10"/>
    <x v="0"/>
    <x v="11"/>
    <x v="2"/>
    <x v="11"/>
  </r>
  <r>
    <s v="ID21"/>
    <x v="0"/>
    <x v="12"/>
    <x v="1"/>
    <x v="12"/>
  </r>
  <r>
    <s v="ID3"/>
    <x v="1"/>
    <x v="13"/>
    <x v="2"/>
    <x v="13"/>
  </r>
  <r>
    <s v="ID29"/>
    <x v="1"/>
    <x v="14"/>
    <x v="1"/>
    <x v="14"/>
  </r>
  <r>
    <s v="ID30"/>
    <x v="1"/>
    <x v="15"/>
    <x v="2"/>
    <x v="15"/>
  </r>
  <r>
    <s v="ID14"/>
    <x v="1"/>
    <x v="16"/>
    <x v="0"/>
    <x v="16"/>
  </r>
  <r>
    <s v="ID16"/>
    <x v="1"/>
    <x v="17"/>
    <x v="2"/>
    <x v="17"/>
  </r>
  <r>
    <s v="ID27"/>
    <x v="1"/>
    <x v="18"/>
    <x v="2"/>
    <x v="7"/>
  </r>
  <r>
    <s v="ID4"/>
    <x v="2"/>
    <x v="19"/>
    <x v="0"/>
    <x v="8"/>
  </r>
  <r>
    <s v="ID12"/>
    <x v="2"/>
    <x v="20"/>
    <x v="2"/>
    <x v="18"/>
  </r>
  <r>
    <s v="ID20"/>
    <x v="2"/>
    <x v="21"/>
    <x v="1"/>
    <x v="10"/>
  </r>
  <r>
    <s v="ID28"/>
    <x v="2"/>
    <x v="22"/>
    <x v="2"/>
    <x v="19"/>
  </r>
  <r>
    <s v="ID25"/>
    <x v="2"/>
    <x v="23"/>
    <x v="0"/>
    <x v="20"/>
  </r>
  <r>
    <s v="ID1"/>
    <x v="2"/>
    <x v="24"/>
    <x v="2"/>
    <x v="21"/>
  </r>
  <r>
    <s v="ID15"/>
    <x v="2"/>
    <x v="25"/>
    <x v="2"/>
    <x v="11"/>
  </r>
  <r>
    <s v="ID2"/>
    <x v="2"/>
    <x v="26"/>
    <x v="1"/>
    <x v="12"/>
  </r>
  <r>
    <s v="ID11"/>
    <x v="2"/>
    <x v="27"/>
    <x v="0"/>
    <x v="13"/>
  </r>
  <r>
    <s v="ID26"/>
    <x v="2"/>
    <x v="28"/>
    <x v="2"/>
    <x v="22"/>
  </r>
  <r>
    <s v="ID6"/>
    <x v="2"/>
    <x v="29"/>
    <x v="1"/>
    <x v="23"/>
  </r>
  <r>
    <s v="ID31"/>
    <x v="2"/>
    <x v="30"/>
    <x v="2"/>
    <x v="24"/>
  </r>
  <r>
    <s v="ID32"/>
    <x v="2"/>
    <x v="31"/>
    <x v="0"/>
    <x v="17"/>
  </r>
  <r>
    <s v="ID33"/>
    <x v="2"/>
    <x v="32"/>
    <x v="2"/>
    <x v="15"/>
  </r>
  <r>
    <s v="ID34"/>
    <x v="2"/>
    <x v="33"/>
    <x v="1"/>
    <x v="16"/>
  </r>
  <r>
    <s v="ID35"/>
    <x v="2"/>
    <x v="34"/>
    <x v="2"/>
    <x v="17"/>
  </r>
  <r>
    <s v="ID36"/>
    <x v="2"/>
    <x v="35"/>
    <x v="0"/>
    <x v="7"/>
  </r>
  <r>
    <s v="ID37"/>
    <x v="1"/>
    <x v="36"/>
    <x v="2"/>
    <x v="8"/>
  </r>
  <r>
    <s v="ID38"/>
    <x v="1"/>
    <x v="37"/>
    <x v="1"/>
    <x v="18"/>
  </r>
  <r>
    <s v="ID39"/>
    <x v="1"/>
    <x v="38"/>
    <x v="1"/>
    <x v="10"/>
  </r>
  <r>
    <s v="ID40"/>
    <x v="1"/>
    <x v="39"/>
    <x v="0"/>
    <x v="19"/>
  </r>
  <r>
    <s v="ID41"/>
    <x v="0"/>
    <x v="40"/>
    <x v="2"/>
    <x v="20"/>
  </r>
  <r>
    <s v="ID42"/>
    <x v="0"/>
    <x v="41"/>
    <x v="2"/>
    <x v="21"/>
  </r>
  <r>
    <s v="ID43"/>
    <x v="1"/>
    <x v="42"/>
    <x v="1"/>
    <x v="25"/>
  </r>
  <r>
    <s v="ID44"/>
    <x v="1"/>
    <x v="43"/>
    <x v="2"/>
    <x v="8"/>
  </r>
  <r>
    <s v="ID45"/>
    <x v="1"/>
    <x v="44"/>
    <x v="0"/>
    <x v="26"/>
  </r>
  <r>
    <s v="ID46"/>
    <x v="1"/>
    <x v="45"/>
    <x v="2"/>
    <x v="10"/>
  </r>
  <r>
    <s v="ID47"/>
    <x v="0"/>
    <x v="46"/>
    <x v="1"/>
    <x v="19"/>
  </r>
  <r>
    <s v="ID48"/>
    <x v="0"/>
    <x v="47"/>
    <x v="0"/>
    <x v="27"/>
  </r>
  <r>
    <s v="ID49"/>
    <x v="0"/>
    <x v="48"/>
    <x v="2"/>
    <x v="28"/>
  </r>
  <r>
    <s v="ID50"/>
    <x v="0"/>
    <x v="49"/>
    <x v="0"/>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936148-A18A-4A1A-916C-E5D75E62858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5">
    <pivotField showAll="0"/>
    <pivotField axis="axisRow" showAll="0">
      <items count="4">
        <item x="2"/>
        <item x="1"/>
        <item x="0"/>
        <item t="default"/>
      </items>
    </pivotField>
    <pivotField showAll="0"/>
    <pivotField showAll="0"/>
    <pivotField dataField="1" numFmtId="164" showAll="0">
      <items count="30">
        <item x="9"/>
        <item x="2"/>
        <item x="5"/>
        <item x="18"/>
        <item x="1"/>
        <item x="7"/>
        <item x="11"/>
        <item x="25"/>
        <item x="12"/>
        <item x="16"/>
        <item x="19"/>
        <item x="20"/>
        <item x="24"/>
        <item x="0"/>
        <item x="27"/>
        <item x="26"/>
        <item x="15"/>
        <item x="10"/>
        <item x="28"/>
        <item x="23"/>
        <item x="8"/>
        <item x="22"/>
        <item x="3"/>
        <item x="17"/>
        <item x="14"/>
        <item x="21"/>
        <item x="4"/>
        <item x="6"/>
        <item x="13"/>
        <item t="default"/>
      </items>
    </pivotField>
  </pivotFields>
  <rowFields count="1">
    <field x="1"/>
  </rowFields>
  <rowItems count="4">
    <i>
      <x/>
    </i>
    <i>
      <x v="1"/>
    </i>
    <i>
      <x v="2"/>
    </i>
    <i t="grand">
      <x/>
    </i>
  </rowItems>
  <colItems count="1">
    <i/>
  </colItems>
  <dataFields count="1">
    <dataField name="Sum of Yearly Sal" fld="4" baseField="0" baseItem="0"/>
  </dataFields>
  <formats count="1">
    <format dxfId="33">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CABB9B-2D35-4EEB-92A8-1E856F2C98D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mployee">
  <location ref="A3:B6" firstHeaderRow="1" firstDataRow="1" firstDataCol="1"/>
  <pivotFields count="5">
    <pivotField showAll="0"/>
    <pivotField showAll="0">
      <items count="4">
        <item x="2"/>
        <item x="1"/>
        <item x="0"/>
        <item t="default"/>
      </items>
    </pivotField>
    <pivotField name="Employees" axis="axisRow" showAll="0" measureFilter="1">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pivotField dataField="1" numFmtId="164" showAll="0">
      <items count="30">
        <item x="9"/>
        <item x="2"/>
        <item x="5"/>
        <item x="18"/>
        <item x="1"/>
        <item x="7"/>
        <item x="11"/>
        <item x="25"/>
        <item x="12"/>
        <item x="16"/>
        <item x="19"/>
        <item x="20"/>
        <item x="24"/>
        <item x="0"/>
        <item x="27"/>
        <item x="26"/>
        <item x="15"/>
        <item x="10"/>
        <item x="28"/>
        <item x="23"/>
        <item x="8"/>
        <item x="22"/>
        <item x="3"/>
        <item x="17"/>
        <item x="14"/>
        <item x="21"/>
        <item x="4"/>
        <item x="6"/>
        <item x="13"/>
        <item t="default"/>
      </items>
    </pivotField>
  </pivotFields>
  <rowFields count="1">
    <field x="2"/>
  </rowFields>
  <rowItems count="3">
    <i>
      <x v="8"/>
    </i>
    <i>
      <x v="28"/>
    </i>
    <i t="grand">
      <x/>
    </i>
  </rowItems>
  <colItems count="1">
    <i/>
  </colItems>
  <dataFields count="1">
    <dataField name="Salary" fld="4" baseField="2" baseItem="0"/>
  </dataFields>
  <formats count="4">
    <format dxfId="32">
      <pivotArea collapsedLevelsAreSubtotals="1" fieldPosition="0">
        <references count="1">
          <reference field="2" count="2">
            <x v="8"/>
            <x v="28"/>
          </reference>
        </references>
      </pivotArea>
    </format>
    <format dxfId="31">
      <pivotArea collapsedLevelsAreSubtotals="1" fieldPosition="0">
        <references count="1">
          <reference field="2" count="2">
            <x v="21"/>
            <x v="31"/>
          </reference>
        </references>
      </pivotArea>
    </format>
    <format dxfId="30">
      <pivotArea collapsedLevelsAreSubtotals="1" fieldPosition="0">
        <references count="1">
          <reference field="2" count="2">
            <x v="0"/>
            <x v="28"/>
          </reference>
        </references>
      </pivotArea>
    </format>
    <format dxfId="29">
      <pivotArea collapsedLevelsAreSubtotals="1" fieldPosition="0">
        <references count="1">
          <reference field="2" count="2">
            <x v="7"/>
            <x v="8"/>
          </reference>
        </references>
      </pivotArea>
    </format>
  </formats>
  <pivotTableStyleInfo name="PivotStyleLight16" showRowHeaders="1" showColHeaders="1" showRowStripes="0" showColStripes="0" showLastColumn="1"/>
  <filters count="1">
    <filter fld="2" type="count" evalOrder="-1" id="3"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2B5FCC-97D1-4BBE-A401-1DDAD0F1462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mployee">
  <location ref="A3:B6" firstHeaderRow="1" firstDataRow="1" firstDataCol="1"/>
  <pivotFields count="5">
    <pivotField showAll="0"/>
    <pivotField showAll="0">
      <items count="4">
        <item x="2"/>
        <item x="1"/>
        <item x="0"/>
        <item t="default"/>
      </items>
    </pivotField>
    <pivotField axis="axisRow" showAll="0" measureFilter="1">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pivotField dataField="1" numFmtId="164" showAll="0"/>
  </pivotFields>
  <rowFields count="1">
    <field x="2"/>
  </rowFields>
  <rowItems count="3">
    <i>
      <x v="29"/>
    </i>
    <i>
      <x v="32"/>
    </i>
    <i t="grand">
      <x/>
    </i>
  </rowItems>
  <colItems count="1">
    <i/>
  </colItems>
  <dataFields count="1">
    <dataField name="Salary" fld="4" baseField="2" baseItem="0"/>
  </dataFields>
  <formats count="1">
    <format dxfId="28">
      <pivotArea collapsedLevelsAreSubtotals="1" fieldPosition="0">
        <references count="1">
          <reference field="2" count="0"/>
        </references>
      </pivotArea>
    </format>
  </formats>
  <pivotTableStyleInfo name="PivotStyleLight16" showRowHeaders="1" showColHeaders="1" showRowStripes="0" showColStripes="0" showLastColumn="1"/>
  <filters count="1">
    <filter fld="2" type="count" evalOrder="-1" id="1" iMeasureFld="0">
      <autoFilter ref="A1">
        <filterColumn colId="0">
          <top10 top="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7B1301-9877-403D-9AE7-2979616B8D3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mployee">
  <location ref="A3:B10" firstHeaderRow="1" firstDataRow="1" firstDataCol="1"/>
  <pivotFields count="5">
    <pivotField showAll="0"/>
    <pivotField showAll="0"/>
    <pivotField axis="axisRow" showAll="0" measureFilter="1">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items count="4">
        <item x="0"/>
        <item x="1"/>
        <item x="2"/>
        <item t="default"/>
      </items>
    </pivotField>
    <pivotField dataField="1" numFmtId="164" showAll="0"/>
  </pivotFields>
  <rowFields count="1">
    <field x="2"/>
  </rowFields>
  <rowItems count="7">
    <i>
      <x v="7"/>
    </i>
    <i>
      <x v="8"/>
    </i>
    <i>
      <x v="21"/>
    </i>
    <i>
      <x v="28"/>
    </i>
    <i>
      <x v="31"/>
    </i>
    <i>
      <x v="44"/>
    </i>
    <i t="grand">
      <x/>
    </i>
  </rowItems>
  <colItems count="1">
    <i/>
  </colItems>
  <dataFields count="1">
    <dataField name="Salary" fld="4" baseField="2" baseItem="0"/>
  </dataFields>
  <formats count="1">
    <format dxfId="27">
      <pivotArea collapsedLevelsAreSubtotals="1" fieldPosition="0">
        <references count="1">
          <reference field="2" count="0"/>
        </references>
      </pivotArea>
    </format>
  </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C9A919-F09C-4655-8F38-20D2803F0089}"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mployee">
  <location ref="A3:B6" firstHeaderRow="1" firstDataRow="1" firstDataCol="1"/>
  <pivotFields count="5">
    <pivotField showAll="0"/>
    <pivotField showAll="0"/>
    <pivotField axis="axisRow" showAll="0" measureFilter="1">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items count="4">
        <item x="0"/>
        <item x="1"/>
        <item x="2"/>
        <item t="default"/>
      </items>
    </pivotField>
    <pivotField dataField="1" numFmtId="164" showAll="0"/>
  </pivotFields>
  <rowFields count="1">
    <field x="2"/>
  </rowFields>
  <rowItems count="3">
    <i>
      <x v="29"/>
    </i>
    <i>
      <x v="32"/>
    </i>
    <i t="grand">
      <x/>
    </i>
  </rowItems>
  <colItems count="1">
    <i/>
  </colItems>
  <dataFields count="1">
    <dataField name="Salary" fld="4" baseField="2" baseItem="0"/>
  </dataFields>
  <formats count="1">
    <format dxfId="26">
      <pivotArea collapsedLevelsAreSubtotals="1" fieldPosition="0">
        <references count="1">
          <reference field="2" count="0"/>
        </references>
      </pivotArea>
    </format>
  </formats>
  <pivotTableStyleInfo name="PivotStyleLight16" showRowHeaders="1" showColHeaders="1" showRowStripes="0" showColStripes="0" showLastColumn="1"/>
  <filters count="1">
    <filter fld="2" type="count" evalOrder="-1" id="1" iMeasureFld="0">
      <autoFilter ref="A1">
        <filterColumn colId="0">
          <top10 top="0" val="2" filterVal="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5288E1-E096-477E-8548-AF10CCD5BFDB}"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mployee">
  <location ref="A3:B54" firstHeaderRow="1" firstDataRow="1" firstDataCol="1"/>
  <pivotFields count="3">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dataField="1" subtotalTop="0" showAll="0" defaultSubtotal="0"/>
    <pivotField allDrilled="1" subtotalTop="0" showAll="0" dataSourceSort="1" defaultSubtotal="0" defaultAttributeDrillState="1"/>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Bonus $s" fld="1" baseField="0" baseItem="0"/>
  </dataFields>
  <formats count="1">
    <format dxfId="0">
      <pivotArea collapsedLevelsAreSubtotals="1" fieldPosition="0">
        <references count="1">
          <reference field="0" count="0"/>
        </references>
      </pivotArea>
    </format>
  </formats>
  <pivotHierarchies count="10">
    <pivotHierarchy dragToData="1"/>
    <pivotHierarchy multipleItemSelectionAllowed="1"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 Project (1).xlsx!EMPData4">
        <x15:activeTabTopLevelEntity name="[EMPData4]"/>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5CB8220-C774-4309-B041-860D0ECBED64}" sourceName="Department">
  <pivotTables>
    <pivotTable tabId="14" name="PivotTable1"/>
  </pivotTables>
  <data>
    <tabular pivotCacheId="75320754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7F51B5D2-E97E-4F76-B213-4E030D59AB15}" sourceName="Department">
  <pivotTables>
    <pivotTable tabId="15" name="PivotTable2"/>
  </pivotTables>
  <data>
    <tabular pivotCacheId="75320754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B602592-38B6-45EC-98D1-BAAC37438AB7}" sourceName="Country">
  <pivotTables>
    <pivotTable tabId="16" name="PivotTable3"/>
  </pivotTables>
  <data>
    <tabular pivotCacheId="753207547">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B292F25D-DB2D-47BA-97D4-B7D09F3D3BF7}" sourceName="Country">
  <pivotTables>
    <pivotTable tabId="17" name="PivotTable4"/>
  </pivotTables>
  <data>
    <tabular pivotCacheId="753207547">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85FE8B71-2E3F-4711-9FB7-1EF9351D69D9}" sourceName="[EMPData4].[Country]">
  <pivotTables>
    <pivotTable tabId="22" name="PivotTable8"/>
  </pivotTables>
  <data>
    <olap pivotCacheId="1426425500">
      <levels count="2">
        <level uniqueName="[EMPData4].[Country].[(All)]" sourceCaption="(All)" count="0"/>
        <level uniqueName="[EMPData4].[Country].[Country]" sourceCaption="Country" count="3">
          <ranges>
            <range startItem="0">
              <i n="[EMPData4].[Country].&amp;[Australia]" c="Australia"/>
              <i n="[EMPData4].[Country].&amp;[Netherlands]" c="Netherlands"/>
              <i n="[EMPData4].[Country].&amp;[USA]" c="USA"/>
            </range>
          </ranges>
        </level>
      </levels>
      <selections count="1">
        <selection n="[EMPData4].[Country].[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2" xr10:uid="{6D409CC9-159B-4A44-8838-79FB620C3FBE}" sourceName="[EMPData4].[Department]">
  <pivotTables>
    <pivotTable tabId="22" name="PivotTable8"/>
  </pivotTables>
  <data>
    <olap pivotCacheId="1426425500">
      <levels count="2">
        <level uniqueName="[EMPData4].[Department].[(All)]" sourceCaption="(All)" count="0"/>
        <level uniqueName="[EMPData4].[Department].[Department]" sourceCaption="Department" count="3">
          <ranges>
            <range startItem="0">
              <i n="[EMPData4].[Department].&amp;[Finance]" c="Finance"/>
              <i n="[EMPData4].[Department].&amp;[Procurement]" c="Procurement"/>
              <i n="[EMPData4].[Department].&amp;[Sales]" c="Sales"/>
            </range>
          </ranges>
        </level>
      </levels>
      <selections count="1">
        <selection n="[EMPData4].[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CD4E9659-B5A2-4707-BD6A-D38C195B0A1D}" cache="Slicer_Department" caption="Depart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858E61FB-B904-4E6F-8C56-210B94E95670}" cache="Slicer_Department1" caption="Departmen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36A4613-059A-40ED-82A9-3C23D34F3393}" cache="Slicer_Country" caption="Country"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110A3F3E-2048-4952-A900-2305C2A3322B}" cache="Slicer_Country1" caption="Country"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523CF7F2-C959-4432-9E8D-9076213FBB79}" cache="Slicer_Country2" caption="Country" level="1" rowHeight="241300"/>
  <slicer name="Department 2" xr10:uid="{485D72F8-D0EE-421A-9A30-8E907479A771}" cache="Slicer_Department2" caption="Department"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9A0B6B-6E58-4D92-8D16-18CA1495B923}" name="EMPData" displayName="EMPData" ref="A3:E54" totalsRowCount="1" headerRowDxfId="54" headerRowBorderDxfId="53" tableBorderDxfId="52" totalsRowBorderDxfId="51">
  <autoFilter ref="A3:E53" xr:uid="{639A0B6B-6E58-4D92-8D16-18CA1495B923}"/>
  <tableColumns count="5">
    <tableColumn id="1" xr3:uid="{10D75C25-E46F-46DC-B77B-6A24CBC96659}" name="Employee ID" totalsRowLabel="Total" dataDxfId="50" totalsRowDxfId="49"/>
    <tableColumn id="2" xr3:uid="{A9A1B7BF-B67F-4E3D-B05D-1CA5084E6220}" name="Department" dataDxfId="48" totalsRowDxfId="47"/>
    <tableColumn id="3" xr3:uid="{1D69A06F-FBE8-4CD9-B408-A67965E2C5A9}" name="Employee" dataDxfId="46" totalsRowDxfId="45"/>
    <tableColumn id="4" xr3:uid="{045F1C44-E03F-4B14-B0C4-5F1F2D740C6F}" name="Country" dataDxfId="44" totalsRowDxfId="43"/>
    <tableColumn id="5" xr3:uid="{4CA34F10-A491-4D0F-A008-9A622A58741E}" name="Yearly Sal" totalsRowFunction="sum" dataDxfId="42" totalsRowDxfId="41"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32404A-711D-42A0-B943-BEC4B7997172}" name="EmpBonus" displayName="EmpBonus" ref="H3:J47" totalsRowShown="0" headerRowDxfId="40" headerRowBorderDxfId="39" tableBorderDxfId="38" totalsRowBorderDxfId="37">
  <autoFilter ref="H3:J47" xr:uid="{7D32404A-711D-42A0-B943-BEC4B7997172}"/>
  <tableColumns count="3">
    <tableColumn id="1" xr3:uid="{3A445AE6-0460-4262-B97F-11D049E0AA42}" name="EmployeID" dataDxfId="36"/>
    <tableColumn id="2" xr3:uid="{8ACCE417-C3B1-4070-8842-52BB9F3BF8D1}" name="Bonus %" dataDxfId="35"/>
    <tableColumn id="3" xr3:uid="{57087C48-7625-4AFB-8DDB-2F22CEBA3E30}" name="Employee Name" dataDxfId="3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2DCCE6-8C2E-4A4F-B5AD-03A595794119}" name="EMPData4" displayName="EMPData4" ref="A3:G54" totalsRowCount="1" headerRowDxfId="25" headerRowBorderDxfId="24" tableBorderDxfId="23" totalsRowBorderDxfId="22">
  <autoFilter ref="A3:G53" xr:uid="{639A0B6B-6E58-4D92-8D16-18CA1495B923}"/>
  <tableColumns count="7">
    <tableColumn id="1" xr3:uid="{DAA7AB8E-689F-415E-BDCF-795AD58D6DAF}" name="Employee ID" totalsRowLabel="Total" dataDxfId="21" totalsRowDxfId="20"/>
    <tableColumn id="2" xr3:uid="{FBF06A62-FAC4-4F87-981D-AFE5FC3E6385}" name="Department" dataDxfId="19" totalsRowDxfId="18"/>
    <tableColumn id="3" xr3:uid="{97D7C03E-BAF5-42C8-99A6-04055CD58282}" name="Employee" dataDxfId="17" totalsRowDxfId="16"/>
    <tableColumn id="4" xr3:uid="{68172E5D-BB38-4C12-951C-E2D27D6A1680}" name="Country" dataDxfId="15" totalsRowDxfId="14"/>
    <tableColumn id="5" xr3:uid="{8C5AB76C-F795-41DB-A63B-41B06EA8E65D}" name="Yearly Sal" totalsRowFunction="sum" dataDxfId="13" totalsRowDxfId="12" dataCellStyle="Comma"/>
    <tableColumn id="6" xr3:uid="{3D2C88B8-14AB-423C-B3E1-52289396DE95}" name="Bonus %" dataDxfId="11" totalsRowDxfId="10">
      <calculatedColumnFormula>_xlfn.XLOOKUP(A4,EmpBonus[EmployeID],EmpBonus[Bonus %],0)</calculatedColumnFormula>
    </tableColumn>
    <tableColumn id="7" xr3:uid="{266CB961-6887-488A-B8F5-EED711DBE972}" name="Bonus $s" dataDxfId="9" totalsRowDxfId="8">
      <calculatedColumnFormula>(E4*F4)</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048AC17-0901-4E27-B580-EF1F363B7104}" name="EmpBonus5" displayName="EmpBonus5" ref="I3:K47" totalsRowShown="0" headerRowDxfId="7" headerRowBorderDxfId="6" tableBorderDxfId="5" totalsRowBorderDxfId="4">
  <autoFilter ref="I3:K47" xr:uid="{7D32404A-711D-42A0-B943-BEC4B7997172}"/>
  <tableColumns count="3">
    <tableColumn id="1" xr3:uid="{6CE10E6D-18F8-4C61-97A8-65CEABAB759D}" name="EmployeID" dataDxfId="3"/>
    <tableColumn id="2" xr3:uid="{AF4A87DF-B284-45B4-89CA-C20559C2023A}" name="Bonus %" dataDxfId="2"/>
    <tableColumn id="3" xr3:uid="{5D4256C7-7C21-4318-B3A2-24FA1B115470}" name="Employee Name" dataDxfId="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0.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3.xml"/><Relationship Id="rId1" Type="http://schemas.openxmlformats.org/officeDocument/2006/relationships/pivotTable" Target="../pivotTables/pivotTable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6F51B-8E9D-4C91-A28F-8C747454331E}">
  <dimension ref="A1:S54"/>
  <sheetViews>
    <sheetView topLeftCell="F1" workbookViewId="0">
      <selection activeCell="H11" sqref="H11"/>
    </sheetView>
  </sheetViews>
  <sheetFormatPr defaultRowHeight="14.5" x14ac:dyDescent="0.35"/>
  <cols>
    <col min="1" max="1" width="12.54296875" customWidth="1"/>
    <col min="2" max="2" width="13.08984375" customWidth="1"/>
    <col min="3" max="3" width="16.26953125" bestFit="1" customWidth="1"/>
    <col min="4" max="4" width="11" bestFit="1" customWidth="1"/>
    <col min="5" max="5" width="14.36328125" style="15" customWidth="1"/>
    <col min="6" max="6" width="10.54296875" bestFit="1" customWidth="1"/>
    <col min="7" max="7" width="10.54296875" customWidth="1"/>
    <col min="9" max="9" width="11.81640625" customWidth="1"/>
    <col min="10" max="10" width="16.7265625" bestFit="1" customWidth="1"/>
    <col min="11" max="11" width="16.36328125" customWidth="1"/>
    <col min="12" max="12" width="52.08984375" bestFit="1" customWidth="1"/>
    <col min="13" max="13" width="12.26953125" bestFit="1" customWidth="1"/>
    <col min="14" max="14" width="13.7265625" bestFit="1" customWidth="1"/>
    <col min="15" max="16" width="12.26953125" bestFit="1" customWidth="1"/>
  </cols>
  <sheetData>
    <row r="1" spans="1:19" ht="36" x14ac:dyDescent="0.8">
      <c r="A1" s="18"/>
      <c r="B1" s="19" t="s">
        <v>133</v>
      </c>
      <c r="C1" s="19"/>
      <c r="D1" s="19"/>
      <c r="E1" s="19"/>
      <c r="F1" s="19"/>
      <c r="G1" s="19"/>
      <c r="H1" s="19"/>
      <c r="I1" s="19"/>
      <c r="J1" s="19"/>
      <c r="K1" s="19"/>
      <c r="L1" s="19"/>
      <c r="M1" s="19"/>
      <c r="N1" s="19"/>
      <c r="O1" s="19"/>
      <c r="P1" s="19"/>
      <c r="Q1" s="19"/>
      <c r="R1" s="19"/>
      <c r="S1" s="19"/>
    </row>
    <row r="2" spans="1:19" ht="14.5" customHeight="1" x14ac:dyDescent="0.7">
      <c r="A2" s="22"/>
      <c r="B2" s="22"/>
      <c r="C2" s="22"/>
      <c r="D2" s="22"/>
      <c r="E2" s="22"/>
      <c r="F2" s="22"/>
      <c r="G2" s="22"/>
      <c r="H2" s="22"/>
      <c r="I2" s="22"/>
      <c r="J2" s="22"/>
      <c r="K2" s="22"/>
      <c r="L2" s="22"/>
      <c r="M2" s="22"/>
      <c r="N2" s="22"/>
      <c r="O2" s="22"/>
      <c r="P2" s="22"/>
      <c r="Q2" s="22"/>
      <c r="R2" s="22"/>
    </row>
    <row r="3" spans="1:19" x14ac:dyDescent="0.35">
      <c r="A3" s="4" t="s">
        <v>0</v>
      </c>
      <c r="B3" s="5" t="s">
        <v>1</v>
      </c>
      <c r="C3" s="5" t="s">
        <v>2</v>
      </c>
      <c r="D3" s="5" t="s">
        <v>117</v>
      </c>
      <c r="E3" s="12" t="s">
        <v>108</v>
      </c>
      <c r="F3" s="31"/>
      <c r="H3" s="4" t="s">
        <v>67</v>
      </c>
      <c r="I3" s="5" t="s">
        <v>68</v>
      </c>
      <c r="J3" s="9" t="s">
        <v>69</v>
      </c>
    </row>
    <row r="4" spans="1:19" x14ac:dyDescent="0.35">
      <c r="A4" s="3" t="s">
        <v>3</v>
      </c>
      <c r="B4" s="1" t="s">
        <v>4</v>
      </c>
      <c r="C4" s="1" t="s">
        <v>5</v>
      </c>
      <c r="D4" s="1" t="s">
        <v>118</v>
      </c>
      <c r="E4" s="13">
        <v>60270</v>
      </c>
      <c r="F4" s="30"/>
      <c r="H4" s="3" t="s">
        <v>13</v>
      </c>
      <c r="I4" s="2">
        <v>0.27</v>
      </c>
      <c r="J4" s="8" t="s">
        <v>14</v>
      </c>
      <c r="K4">
        <v>1</v>
      </c>
      <c r="L4" t="s">
        <v>146</v>
      </c>
    </row>
    <row r="5" spans="1:19" x14ac:dyDescent="0.35">
      <c r="A5" s="3" t="s">
        <v>6</v>
      </c>
      <c r="B5" s="1" t="s">
        <v>4</v>
      </c>
      <c r="C5" s="1" t="s">
        <v>7</v>
      </c>
      <c r="D5" s="1" t="s">
        <v>119</v>
      </c>
      <c r="E5" s="13">
        <v>39627</v>
      </c>
      <c r="F5" s="30"/>
      <c r="H5" s="3" t="s">
        <v>47</v>
      </c>
      <c r="I5" s="2">
        <v>0.25</v>
      </c>
      <c r="J5" s="8" t="s">
        <v>48</v>
      </c>
      <c r="L5" t="s">
        <v>110</v>
      </c>
      <c r="M5" s="23">
        <f>AVERAGE(EMPData[Yearly Sal])</f>
        <v>72397.52</v>
      </c>
    </row>
    <row r="6" spans="1:19" x14ac:dyDescent="0.35">
      <c r="A6" s="3" t="s">
        <v>8</v>
      </c>
      <c r="B6" s="1" t="s">
        <v>4</v>
      </c>
      <c r="C6" s="1" t="s">
        <v>9</v>
      </c>
      <c r="D6" s="1" t="s">
        <v>120</v>
      </c>
      <c r="E6" s="13">
        <v>29726</v>
      </c>
      <c r="F6" s="30"/>
      <c r="H6" s="3" t="s">
        <v>51</v>
      </c>
      <c r="I6" s="2">
        <v>0.25</v>
      </c>
      <c r="J6" s="8" t="s">
        <v>52</v>
      </c>
      <c r="L6" t="s">
        <v>111</v>
      </c>
      <c r="M6" s="23">
        <f>MEDIAN(EMPData[Yearly Sal])</f>
        <v>63208</v>
      </c>
    </row>
    <row r="7" spans="1:19" x14ac:dyDescent="0.35">
      <c r="A7" s="3" t="s">
        <v>10</v>
      </c>
      <c r="B7" s="1" t="s">
        <v>4</v>
      </c>
      <c r="C7" s="1" t="s">
        <v>73</v>
      </c>
      <c r="D7" s="1" t="s">
        <v>120</v>
      </c>
      <c r="E7" s="13">
        <v>93668</v>
      </c>
      <c r="F7" s="30"/>
      <c r="H7" s="3" t="s">
        <v>61</v>
      </c>
      <c r="I7" s="2">
        <v>0.25</v>
      </c>
      <c r="J7" s="8" t="s">
        <v>62</v>
      </c>
      <c r="L7" t="s">
        <v>112</v>
      </c>
      <c r="M7" s="23">
        <f>_xlfn.MODE.SNGL(EMPData[Yearly Sal])</f>
        <v>89500</v>
      </c>
    </row>
    <row r="8" spans="1:19" x14ac:dyDescent="0.35">
      <c r="A8" s="3" t="s">
        <v>11</v>
      </c>
      <c r="B8" s="1" t="s">
        <v>4</v>
      </c>
      <c r="C8" s="1" t="s">
        <v>12</v>
      </c>
      <c r="D8" s="1" t="s">
        <v>119</v>
      </c>
      <c r="E8" s="13">
        <v>134000</v>
      </c>
      <c r="F8" s="30"/>
      <c r="H8" s="3" t="s">
        <v>27</v>
      </c>
      <c r="I8" s="2">
        <v>0.25</v>
      </c>
      <c r="J8" s="8" t="s">
        <v>28</v>
      </c>
      <c r="L8" t="s">
        <v>113</v>
      </c>
      <c r="M8" s="23">
        <f>MAX(EMPData[Yearly Sal])</f>
        <v>140000</v>
      </c>
    </row>
    <row r="9" spans="1:19" x14ac:dyDescent="0.35">
      <c r="A9" s="3" t="s">
        <v>13</v>
      </c>
      <c r="B9" s="1" t="s">
        <v>4</v>
      </c>
      <c r="C9" s="1" t="s">
        <v>14</v>
      </c>
      <c r="D9" s="1" t="s">
        <v>119</v>
      </c>
      <c r="E9" s="13">
        <v>34808</v>
      </c>
      <c r="F9" s="30"/>
      <c r="H9" s="3" t="s">
        <v>42</v>
      </c>
      <c r="I9" s="2">
        <v>0.24</v>
      </c>
      <c r="J9" s="8" t="s">
        <v>44</v>
      </c>
      <c r="L9" t="s">
        <v>114</v>
      </c>
      <c r="M9" s="23">
        <f>MIN(EMPData[Yearly Sal])</f>
        <v>21971</v>
      </c>
    </row>
    <row r="10" spans="1:19" x14ac:dyDescent="0.35">
      <c r="A10" s="3" t="s">
        <v>15</v>
      </c>
      <c r="B10" s="1" t="s">
        <v>4</v>
      </c>
      <c r="C10" s="1" t="s">
        <v>16</v>
      </c>
      <c r="D10" s="1" t="s">
        <v>120</v>
      </c>
      <c r="E10" s="13">
        <v>135000</v>
      </c>
      <c r="F10" s="30"/>
      <c r="H10" s="3" t="s">
        <v>25</v>
      </c>
      <c r="I10" s="2">
        <v>0.24</v>
      </c>
      <c r="J10" s="8" t="s">
        <v>26</v>
      </c>
      <c r="L10" t="s">
        <v>115</v>
      </c>
      <c r="M10" s="23">
        <f>SUM(EMPData[Yearly Sal])</f>
        <v>3619876</v>
      </c>
    </row>
    <row r="11" spans="1:19" x14ac:dyDescent="0.35">
      <c r="A11" s="3" t="s">
        <v>17</v>
      </c>
      <c r="B11" s="1" t="s">
        <v>4</v>
      </c>
      <c r="C11" s="1" t="s">
        <v>18</v>
      </c>
      <c r="D11" s="1" t="s">
        <v>120</v>
      </c>
      <c r="E11" s="13">
        <v>45000</v>
      </c>
      <c r="F11" s="30"/>
      <c r="H11" s="3" t="s">
        <v>6</v>
      </c>
      <c r="I11" s="2">
        <v>0.23</v>
      </c>
      <c r="J11" s="8" t="s">
        <v>7</v>
      </c>
      <c r="K11">
        <v>2</v>
      </c>
      <c r="L11" t="s">
        <v>116</v>
      </c>
    </row>
    <row r="12" spans="1:19" x14ac:dyDescent="0.35">
      <c r="A12" s="3" t="s">
        <v>19</v>
      </c>
      <c r="B12" s="1" t="s">
        <v>4</v>
      </c>
      <c r="C12" s="1" t="s">
        <v>20</v>
      </c>
      <c r="D12" s="1" t="s">
        <v>120</v>
      </c>
      <c r="E12" s="13">
        <v>89500</v>
      </c>
      <c r="F12" s="30"/>
      <c r="H12" s="3" t="s">
        <v>21</v>
      </c>
      <c r="I12" s="2">
        <v>0.23</v>
      </c>
      <c r="J12" s="8" t="s">
        <v>22</v>
      </c>
      <c r="L12" t="s">
        <v>122</v>
      </c>
      <c r="M12" s="24">
        <f>SUMIFS(EMPData[Yearly Sal],EMPData[Department],"sales")</f>
        <v>1294801</v>
      </c>
      <c r="N12" s="24">
        <f>SUMIFS(EMPData[Yearly Sal],EMPData[Department],"procurement")</f>
        <v>1053666</v>
      </c>
      <c r="O12" s="24">
        <f>SUMIFS(EMPData[Yearly Sal],EMPData[Department],"finance")</f>
        <v>1271409</v>
      </c>
    </row>
    <row r="13" spans="1:19" x14ac:dyDescent="0.35">
      <c r="A13" s="3" t="s">
        <v>21</v>
      </c>
      <c r="B13" s="1" t="s">
        <v>4</v>
      </c>
      <c r="C13" s="1" t="s">
        <v>22</v>
      </c>
      <c r="D13" s="1" t="s">
        <v>118</v>
      </c>
      <c r="E13" s="13">
        <v>21971</v>
      </c>
      <c r="F13" s="30"/>
      <c r="H13" s="3" t="s">
        <v>53</v>
      </c>
      <c r="I13" s="2">
        <v>0.21</v>
      </c>
      <c r="J13" s="8" t="s">
        <v>54</v>
      </c>
      <c r="L13" t="s">
        <v>123</v>
      </c>
    </row>
    <row r="14" spans="1:19" x14ac:dyDescent="0.35">
      <c r="A14" s="3" t="s">
        <v>23</v>
      </c>
      <c r="B14" s="1" t="s">
        <v>4</v>
      </c>
      <c r="C14" s="1" t="s">
        <v>24</v>
      </c>
      <c r="D14" s="1" t="s">
        <v>118</v>
      </c>
      <c r="E14" s="13">
        <v>80000</v>
      </c>
      <c r="F14" s="30"/>
      <c r="H14" s="3" t="s">
        <v>59</v>
      </c>
      <c r="I14" s="2">
        <v>0.2</v>
      </c>
      <c r="J14" s="8" t="s">
        <v>60</v>
      </c>
      <c r="K14">
        <v>3</v>
      </c>
      <c r="L14" t="s">
        <v>126</v>
      </c>
    </row>
    <row r="15" spans="1:19" x14ac:dyDescent="0.35">
      <c r="A15" s="3" t="s">
        <v>25</v>
      </c>
      <c r="B15" s="1" t="s">
        <v>4</v>
      </c>
      <c r="C15" s="1" t="s">
        <v>26</v>
      </c>
      <c r="D15" s="1" t="s">
        <v>120</v>
      </c>
      <c r="E15" s="13">
        <v>45117</v>
      </c>
      <c r="F15" s="30"/>
      <c r="H15" s="3" t="s">
        <v>38</v>
      </c>
      <c r="I15" s="2">
        <v>0.19</v>
      </c>
      <c r="J15" s="8" t="s">
        <v>39</v>
      </c>
      <c r="L15" t="s">
        <v>124</v>
      </c>
    </row>
    <row r="16" spans="1:19" x14ac:dyDescent="0.35">
      <c r="A16" s="3" t="s">
        <v>27</v>
      </c>
      <c r="B16" s="1" t="s">
        <v>4</v>
      </c>
      <c r="C16" s="1" t="s">
        <v>28</v>
      </c>
      <c r="D16" s="1" t="s">
        <v>119</v>
      </c>
      <c r="E16" s="13">
        <v>50545</v>
      </c>
      <c r="F16" s="30"/>
      <c r="H16" s="3" t="s">
        <v>32</v>
      </c>
      <c r="I16" s="2">
        <v>0.18</v>
      </c>
      <c r="J16" s="8" t="s">
        <v>33</v>
      </c>
      <c r="K16">
        <v>4</v>
      </c>
      <c r="L16" t="s">
        <v>121</v>
      </c>
    </row>
    <row r="17" spans="1:12" x14ac:dyDescent="0.35">
      <c r="A17" s="3" t="s">
        <v>29</v>
      </c>
      <c r="B17" s="1" t="s">
        <v>30</v>
      </c>
      <c r="C17" s="1" t="s">
        <v>31</v>
      </c>
      <c r="D17" s="1" t="s">
        <v>120</v>
      </c>
      <c r="E17" s="13">
        <v>140000</v>
      </c>
      <c r="F17" s="30"/>
      <c r="H17" s="3" t="s">
        <v>40</v>
      </c>
      <c r="I17" s="2">
        <v>0.18</v>
      </c>
      <c r="J17" s="8" t="s">
        <v>41</v>
      </c>
      <c r="L17" t="s">
        <v>127</v>
      </c>
    </row>
    <row r="18" spans="1:12" x14ac:dyDescent="0.35">
      <c r="A18" s="3" t="s">
        <v>32</v>
      </c>
      <c r="B18" s="1" t="s">
        <v>30</v>
      </c>
      <c r="C18" s="1" t="s">
        <v>33</v>
      </c>
      <c r="D18" s="1" t="s">
        <v>119</v>
      </c>
      <c r="E18" s="13">
        <v>110000</v>
      </c>
      <c r="F18" s="30"/>
      <c r="H18" s="3" t="s">
        <v>55</v>
      </c>
      <c r="I18" s="2">
        <v>0.17</v>
      </c>
      <c r="J18" s="8" t="s">
        <v>56</v>
      </c>
      <c r="L18" t="s">
        <v>125</v>
      </c>
    </row>
    <row r="19" spans="1:12" x14ac:dyDescent="0.35">
      <c r="A19" s="3" t="s">
        <v>34</v>
      </c>
      <c r="B19" s="1" t="s">
        <v>30</v>
      </c>
      <c r="C19" s="1" t="s">
        <v>35</v>
      </c>
      <c r="D19" s="1" t="s">
        <v>120</v>
      </c>
      <c r="E19" s="13">
        <v>68357</v>
      </c>
      <c r="F19" s="30"/>
      <c r="H19" s="3" t="s">
        <v>45</v>
      </c>
      <c r="I19" s="2">
        <v>0.14000000000000001</v>
      </c>
      <c r="J19" s="8" t="s">
        <v>46</v>
      </c>
      <c r="K19">
        <v>5</v>
      </c>
      <c r="L19" t="s">
        <v>132</v>
      </c>
    </row>
    <row r="20" spans="1:12" x14ac:dyDescent="0.35">
      <c r="A20" s="3" t="s">
        <v>36</v>
      </c>
      <c r="B20" s="1" t="s">
        <v>30</v>
      </c>
      <c r="C20" s="1" t="s">
        <v>37</v>
      </c>
      <c r="D20" s="1" t="s">
        <v>118</v>
      </c>
      <c r="E20" s="13">
        <v>51800</v>
      </c>
      <c r="F20" s="30"/>
      <c r="H20" s="3" t="s">
        <v>15</v>
      </c>
      <c r="I20" s="2">
        <v>0.14000000000000001</v>
      </c>
      <c r="J20" s="8" t="s">
        <v>16</v>
      </c>
      <c r="K20">
        <v>6</v>
      </c>
      <c r="L20" t="s">
        <v>131</v>
      </c>
    </row>
    <row r="21" spans="1:12" x14ac:dyDescent="0.35">
      <c r="A21" s="3" t="s">
        <v>38</v>
      </c>
      <c r="B21" s="1" t="s">
        <v>30</v>
      </c>
      <c r="C21" s="1" t="s">
        <v>39</v>
      </c>
      <c r="D21" s="1" t="s">
        <v>120</v>
      </c>
      <c r="E21" s="13">
        <v>97000</v>
      </c>
      <c r="F21" s="30"/>
      <c r="H21" s="3" t="s">
        <v>8</v>
      </c>
      <c r="I21" s="2">
        <v>0.1</v>
      </c>
      <c r="J21" s="8" t="s">
        <v>9</v>
      </c>
    </row>
    <row r="22" spans="1:12" x14ac:dyDescent="0.35">
      <c r="A22" s="3" t="s">
        <v>40</v>
      </c>
      <c r="B22" s="1" t="s">
        <v>30</v>
      </c>
      <c r="C22" s="1" t="s">
        <v>41</v>
      </c>
      <c r="D22" s="1" t="s">
        <v>120</v>
      </c>
      <c r="E22" s="13">
        <v>45000</v>
      </c>
      <c r="F22" s="30"/>
      <c r="H22" s="3" t="s">
        <v>29</v>
      </c>
      <c r="I22" s="2">
        <v>0.1</v>
      </c>
      <c r="J22" s="8" t="s">
        <v>31</v>
      </c>
    </row>
    <row r="23" spans="1:12" x14ac:dyDescent="0.35">
      <c r="A23" s="3" t="s">
        <v>42</v>
      </c>
      <c r="B23" s="1" t="s">
        <v>43</v>
      </c>
      <c r="C23" s="1" t="s">
        <v>44</v>
      </c>
      <c r="D23" s="1" t="s">
        <v>118</v>
      </c>
      <c r="E23" s="13">
        <v>89500</v>
      </c>
      <c r="F23" s="30"/>
      <c r="H23" s="3" t="s">
        <v>36</v>
      </c>
      <c r="I23" s="2">
        <v>0.09</v>
      </c>
      <c r="J23" s="8" t="s">
        <v>37</v>
      </c>
    </row>
    <row r="24" spans="1:12" x14ac:dyDescent="0.35">
      <c r="A24" s="3" t="s">
        <v>45</v>
      </c>
      <c r="B24" s="1" t="s">
        <v>43</v>
      </c>
      <c r="C24" s="1" t="s">
        <v>46</v>
      </c>
      <c r="D24" s="1" t="s">
        <v>120</v>
      </c>
      <c r="E24" s="13">
        <v>35971</v>
      </c>
      <c r="F24" s="30"/>
      <c r="H24" s="3" t="s">
        <v>17</v>
      </c>
      <c r="I24" s="2">
        <v>0.09</v>
      </c>
      <c r="J24" s="8" t="s">
        <v>18</v>
      </c>
    </row>
    <row r="25" spans="1:12" x14ac:dyDescent="0.35">
      <c r="A25" s="3" t="s">
        <v>47</v>
      </c>
      <c r="B25" s="1" t="s">
        <v>43</v>
      </c>
      <c r="C25" s="1" t="s">
        <v>48</v>
      </c>
      <c r="D25" s="1" t="s">
        <v>119</v>
      </c>
      <c r="E25" s="13">
        <v>80000</v>
      </c>
      <c r="F25" s="30"/>
      <c r="H25" s="3" t="s">
        <v>11</v>
      </c>
      <c r="I25" s="2">
        <v>0.08</v>
      </c>
      <c r="J25" s="8" t="s">
        <v>12</v>
      </c>
    </row>
    <row r="26" spans="1:12" x14ac:dyDescent="0.35">
      <c r="A26" s="3" t="s">
        <v>49</v>
      </c>
      <c r="B26" s="1" t="s">
        <v>43</v>
      </c>
      <c r="C26" s="1" t="s">
        <v>50</v>
      </c>
      <c r="D26" s="1" t="s">
        <v>120</v>
      </c>
      <c r="E26" s="13">
        <v>55117</v>
      </c>
      <c r="F26" s="30"/>
      <c r="H26" s="3" t="s">
        <v>19</v>
      </c>
      <c r="I26" s="2">
        <v>0.06</v>
      </c>
      <c r="J26" s="8" t="s">
        <v>20</v>
      </c>
    </row>
    <row r="27" spans="1:12" x14ac:dyDescent="0.35">
      <c r="A27" s="3" t="s">
        <v>51</v>
      </c>
      <c r="B27" s="1" t="s">
        <v>43</v>
      </c>
      <c r="C27" s="1" t="s">
        <v>52</v>
      </c>
      <c r="D27" s="1" t="s">
        <v>118</v>
      </c>
      <c r="E27" s="13">
        <v>58445</v>
      </c>
      <c r="F27" s="30"/>
      <c r="H27" s="3" t="s">
        <v>23</v>
      </c>
      <c r="I27" s="2">
        <v>0.06</v>
      </c>
      <c r="J27" s="8" t="s">
        <v>24</v>
      </c>
    </row>
    <row r="28" spans="1:12" x14ac:dyDescent="0.35">
      <c r="A28" s="3" t="s">
        <v>53</v>
      </c>
      <c r="B28" s="1" t="s">
        <v>43</v>
      </c>
      <c r="C28" s="1" t="s">
        <v>54</v>
      </c>
      <c r="D28" s="1" t="s">
        <v>120</v>
      </c>
      <c r="E28" s="13">
        <v>120000</v>
      </c>
      <c r="F28" s="30"/>
      <c r="H28" s="3" t="s">
        <v>65</v>
      </c>
      <c r="I28" s="2">
        <v>0.06</v>
      </c>
      <c r="J28" s="8" t="s">
        <v>66</v>
      </c>
    </row>
    <row r="29" spans="1:12" x14ac:dyDescent="0.35">
      <c r="A29" s="3" t="s">
        <v>55</v>
      </c>
      <c r="B29" s="1" t="s">
        <v>43</v>
      </c>
      <c r="C29" s="1" t="s">
        <v>56</v>
      </c>
      <c r="D29" s="1" t="s">
        <v>120</v>
      </c>
      <c r="E29" s="13">
        <v>45117</v>
      </c>
      <c r="F29" s="30"/>
      <c r="H29" s="3" t="s">
        <v>70</v>
      </c>
      <c r="I29" s="2">
        <v>0.15</v>
      </c>
      <c r="J29" s="8" t="s">
        <v>71</v>
      </c>
    </row>
    <row r="30" spans="1:12" x14ac:dyDescent="0.35">
      <c r="A30" s="3" t="s">
        <v>57</v>
      </c>
      <c r="B30" s="1" t="s">
        <v>43</v>
      </c>
      <c r="C30" s="1" t="s">
        <v>58</v>
      </c>
      <c r="D30" s="1" t="s">
        <v>119</v>
      </c>
      <c r="E30" s="13">
        <v>50545</v>
      </c>
      <c r="F30" s="30"/>
      <c r="H30" s="3" t="s">
        <v>72</v>
      </c>
      <c r="I30" s="2">
        <v>0.15</v>
      </c>
      <c r="J30" s="8" t="s">
        <v>73</v>
      </c>
    </row>
    <row r="31" spans="1:12" x14ac:dyDescent="0.35">
      <c r="A31" s="3" t="s">
        <v>59</v>
      </c>
      <c r="B31" s="1" t="s">
        <v>43</v>
      </c>
      <c r="C31" s="1" t="s">
        <v>60</v>
      </c>
      <c r="D31" s="1" t="s">
        <v>118</v>
      </c>
      <c r="E31" s="13">
        <v>140000</v>
      </c>
      <c r="F31" s="30"/>
      <c r="H31" s="3" t="s">
        <v>74</v>
      </c>
      <c r="I31" s="2">
        <v>0.19</v>
      </c>
      <c r="J31" s="8" t="s">
        <v>75</v>
      </c>
    </row>
    <row r="32" spans="1:12" x14ac:dyDescent="0.35">
      <c r="A32" s="3" t="s">
        <v>61</v>
      </c>
      <c r="B32" s="1" t="s">
        <v>43</v>
      </c>
      <c r="C32" s="1" t="s">
        <v>62</v>
      </c>
      <c r="D32" s="1" t="s">
        <v>120</v>
      </c>
      <c r="E32" s="13">
        <v>90000</v>
      </c>
      <c r="F32" s="30"/>
      <c r="H32" s="3" t="s">
        <v>76</v>
      </c>
      <c r="I32" s="2">
        <v>0.18</v>
      </c>
      <c r="J32" s="8" t="s">
        <v>77</v>
      </c>
    </row>
    <row r="33" spans="1:10" x14ac:dyDescent="0.35">
      <c r="A33" s="3" t="s">
        <v>63</v>
      </c>
      <c r="B33" s="1" t="s">
        <v>43</v>
      </c>
      <c r="C33" s="1" t="s">
        <v>64</v>
      </c>
      <c r="D33" s="1" t="s">
        <v>119</v>
      </c>
      <c r="E33" s="13">
        <v>88357</v>
      </c>
      <c r="F33" s="30"/>
      <c r="H33" s="3" t="s">
        <v>78</v>
      </c>
      <c r="I33" s="2">
        <v>0.18</v>
      </c>
      <c r="J33" s="8" t="s">
        <v>79</v>
      </c>
    </row>
    <row r="34" spans="1:10" x14ac:dyDescent="0.35">
      <c r="A34" s="3" t="s">
        <v>65</v>
      </c>
      <c r="B34" s="1" t="s">
        <v>43</v>
      </c>
      <c r="C34" s="1" t="s">
        <v>66</v>
      </c>
      <c r="D34" s="1" t="s">
        <v>120</v>
      </c>
      <c r="E34" s="13">
        <v>59200</v>
      </c>
      <c r="F34" s="30"/>
      <c r="H34" s="3" t="s">
        <v>80</v>
      </c>
      <c r="I34" s="2">
        <v>0.21</v>
      </c>
      <c r="J34" s="8" t="s">
        <v>81</v>
      </c>
    </row>
    <row r="35" spans="1:10" x14ac:dyDescent="0.35">
      <c r="A35" s="3" t="s">
        <v>70</v>
      </c>
      <c r="B35" s="1" t="s">
        <v>43</v>
      </c>
      <c r="C35" s="1" t="s">
        <v>71</v>
      </c>
      <c r="D35" s="1" t="s">
        <v>118</v>
      </c>
      <c r="E35" s="13">
        <v>97000</v>
      </c>
      <c r="F35" s="30"/>
      <c r="H35" s="3" t="s">
        <v>82</v>
      </c>
      <c r="I35" s="2">
        <v>0.14000000000000001</v>
      </c>
      <c r="J35" s="8" t="s">
        <v>83</v>
      </c>
    </row>
    <row r="36" spans="1:10" x14ac:dyDescent="0.35">
      <c r="A36" s="3" t="s">
        <v>72</v>
      </c>
      <c r="B36" s="1" t="s">
        <v>43</v>
      </c>
      <c r="C36" s="1" t="s">
        <v>147</v>
      </c>
      <c r="D36" s="1" t="s">
        <v>120</v>
      </c>
      <c r="E36" s="13">
        <v>68357</v>
      </c>
      <c r="F36" s="30"/>
      <c r="H36" s="3" t="s">
        <v>84</v>
      </c>
      <c r="I36" s="2">
        <v>0.16</v>
      </c>
      <c r="J36" s="8" t="s">
        <v>85</v>
      </c>
    </row>
    <row r="37" spans="1:10" x14ac:dyDescent="0.35">
      <c r="A37" s="3" t="s">
        <v>74</v>
      </c>
      <c r="B37" s="1" t="s">
        <v>43</v>
      </c>
      <c r="C37" s="1" t="s">
        <v>75</v>
      </c>
      <c r="D37" s="1" t="s">
        <v>119</v>
      </c>
      <c r="E37" s="13">
        <v>51800</v>
      </c>
      <c r="F37" s="30"/>
      <c r="H37" s="3" t="s">
        <v>86</v>
      </c>
      <c r="I37" s="2">
        <v>0.14000000000000001</v>
      </c>
      <c r="J37" s="8" t="s">
        <v>87</v>
      </c>
    </row>
    <row r="38" spans="1:10" x14ac:dyDescent="0.35">
      <c r="A38" s="3" t="s">
        <v>76</v>
      </c>
      <c r="B38" s="1" t="s">
        <v>43</v>
      </c>
      <c r="C38" s="1" t="s">
        <v>77</v>
      </c>
      <c r="D38" s="1" t="s">
        <v>120</v>
      </c>
      <c r="E38" s="13">
        <v>97000</v>
      </c>
      <c r="F38" s="30"/>
      <c r="H38" s="3" t="s">
        <v>88</v>
      </c>
      <c r="I38" s="2">
        <v>0.22</v>
      </c>
      <c r="J38" s="8" t="s">
        <v>89</v>
      </c>
    </row>
    <row r="39" spans="1:10" x14ac:dyDescent="0.35">
      <c r="A39" s="3" t="s">
        <v>78</v>
      </c>
      <c r="B39" s="1" t="s">
        <v>43</v>
      </c>
      <c r="C39" s="1" t="s">
        <v>79</v>
      </c>
      <c r="D39" s="1" t="s">
        <v>118</v>
      </c>
      <c r="E39" s="13">
        <v>45000</v>
      </c>
      <c r="F39" s="30"/>
      <c r="H39" s="3" t="s">
        <v>90</v>
      </c>
      <c r="I39" s="2">
        <v>0.13</v>
      </c>
      <c r="J39" s="8" t="s">
        <v>91</v>
      </c>
    </row>
    <row r="40" spans="1:10" x14ac:dyDescent="0.35">
      <c r="A40" s="3" t="s">
        <v>80</v>
      </c>
      <c r="B40" s="1" t="s">
        <v>30</v>
      </c>
      <c r="C40" s="1" t="s">
        <v>81</v>
      </c>
      <c r="D40" s="1" t="s">
        <v>120</v>
      </c>
      <c r="E40" s="13">
        <v>89500</v>
      </c>
      <c r="F40" s="30"/>
      <c r="H40" s="3" t="s">
        <v>92</v>
      </c>
      <c r="I40" s="2">
        <v>0.16</v>
      </c>
      <c r="J40" s="8" t="s">
        <v>93</v>
      </c>
    </row>
    <row r="41" spans="1:10" x14ac:dyDescent="0.35">
      <c r="A41" s="3" t="s">
        <v>82</v>
      </c>
      <c r="B41" s="1" t="s">
        <v>30</v>
      </c>
      <c r="C41" s="1" t="s">
        <v>83</v>
      </c>
      <c r="D41" s="1" t="s">
        <v>119</v>
      </c>
      <c r="E41" s="13">
        <v>35971</v>
      </c>
      <c r="F41" s="30"/>
      <c r="H41" s="3" t="s">
        <v>94</v>
      </c>
      <c r="I41" s="2">
        <v>0.09</v>
      </c>
      <c r="J41" s="8" t="s">
        <v>95</v>
      </c>
    </row>
    <row r="42" spans="1:10" x14ac:dyDescent="0.35">
      <c r="A42" s="3" t="s">
        <v>84</v>
      </c>
      <c r="B42" s="1" t="s">
        <v>30</v>
      </c>
      <c r="C42" s="1" t="s">
        <v>85</v>
      </c>
      <c r="D42" s="1" t="s">
        <v>119</v>
      </c>
      <c r="E42" s="13">
        <v>80000</v>
      </c>
      <c r="F42" s="30"/>
      <c r="H42" s="3" t="s">
        <v>96</v>
      </c>
      <c r="I42" s="2">
        <v>0.1</v>
      </c>
      <c r="J42" s="8" t="s">
        <v>97</v>
      </c>
    </row>
    <row r="43" spans="1:10" x14ac:dyDescent="0.35">
      <c r="A43" s="3" t="s">
        <v>86</v>
      </c>
      <c r="B43" s="1" t="s">
        <v>30</v>
      </c>
      <c r="C43" s="1" t="s">
        <v>87</v>
      </c>
      <c r="D43" s="1" t="s">
        <v>118</v>
      </c>
      <c r="E43" s="13">
        <v>55117</v>
      </c>
      <c r="F43" s="30"/>
      <c r="H43" s="3" t="s">
        <v>98</v>
      </c>
      <c r="I43" s="2">
        <v>0.18</v>
      </c>
      <c r="J43" s="8" t="s">
        <v>99</v>
      </c>
    </row>
    <row r="44" spans="1:10" x14ac:dyDescent="0.35">
      <c r="A44" s="3" t="s">
        <v>88</v>
      </c>
      <c r="B44" s="1" t="s">
        <v>4</v>
      </c>
      <c r="C44" s="1" t="s">
        <v>89</v>
      </c>
      <c r="D44" s="1" t="s">
        <v>120</v>
      </c>
      <c r="E44" s="13">
        <v>58445</v>
      </c>
      <c r="F44" s="30"/>
      <c r="H44" s="3" t="s">
        <v>100</v>
      </c>
      <c r="I44" s="2">
        <v>0.13</v>
      </c>
      <c r="J44" s="8" t="s">
        <v>101</v>
      </c>
    </row>
    <row r="45" spans="1:10" x14ac:dyDescent="0.35">
      <c r="A45" s="3" t="s">
        <v>90</v>
      </c>
      <c r="B45" s="1" t="s">
        <v>4</v>
      </c>
      <c r="C45" s="1" t="s">
        <v>91</v>
      </c>
      <c r="D45" s="1" t="s">
        <v>120</v>
      </c>
      <c r="E45" s="13">
        <v>120000</v>
      </c>
      <c r="F45" s="30"/>
      <c r="H45" s="3" t="s">
        <v>102</v>
      </c>
      <c r="I45" s="2">
        <v>0.19</v>
      </c>
      <c r="J45" s="8" t="s">
        <v>103</v>
      </c>
    </row>
    <row r="46" spans="1:10" x14ac:dyDescent="0.35">
      <c r="A46" s="3" t="s">
        <v>92</v>
      </c>
      <c r="B46" s="1" t="s">
        <v>30</v>
      </c>
      <c r="C46" s="1" t="s">
        <v>93</v>
      </c>
      <c r="D46" s="1" t="s">
        <v>119</v>
      </c>
      <c r="E46" s="13">
        <v>45450</v>
      </c>
      <c r="F46" s="30"/>
      <c r="H46" s="3" t="s">
        <v>104</v>
      </c>
      <c r="I46" s="2">
        <v>0.2</v>
      </c>
      <c r="J46" s="8" t="s">
        <v>105</v>
      </c>
    </row>
    <row r="47" spans="1:10" x14ac:dyDescent="0.35">
      <c r="A47" s="3" t="s">
        <v>94</v>
      </c>
      <c r="B47" s="1" t="s">
        <v>30</v>
      </c>
      <c r="C47" s="1" t="s">
        <v>95</v>
      </c>
      <c r="D47" s="1" t="s">
        <v>120</v>
      </c>
      <c r="E47" s="13">
        <v>89500</v>
      </c>
      <c r="F47" s="30"/>
      <c r="H47" s="6" t="s">
        <v>106</v>
      </c>
      <c r="I47" s="10">
        <v>0.11</v>
      </c>
      <c r="J47" s="11" t="s">
        <v>107</v>
      </c>
    </row>
    <row r="48" spans="1:10" x14ac:dyDescent="0.35">
      <c r="A48" s="3" t="s">
        <v>96</v>
      </c>
      <c r="B48" s="1" t="s">
        <v>30</v>
      </c>
      <c r="C48" s="1" t="s">
        <v>97</v>
      </c>
      <c r="D48" s="1" t="s">
        <v>118</v>
      </c>
      <c r="E48" s="13">
        <v>65971</v>
      </c>
      <c r="F48" s="30"/>
    </row>
    <row r="49" spans="1:6" x14ac:dyDescent="0.35">
      <c r="A49" s="3" t="s">
        <v>98</v>
      </c>
      <c r="B49" s="1" t="s">
        <v>30</v>
      </c>
      <c r="C49" s="1" t="s">
        <v>99</v>
      </c>
      <c r="D49" s="1" t="s">
        <v>120</v>
      </c>
      <c r="E49" s="13">
        <v>80000</v>
      </c>
      <c r="F49" s="30"/>
    </row>
    <row r="50" spans="1:6" x14ac:dyDescent="0.35">
      <c r="A50" s="3" t="s">
        <v>100</v>
      </c>
      <c r="B50" s="1" t="s">
        <v>4</v>
      </c>
      <c r="C50" s="1" t="s">
        <v>101</v>
      </c>
      <c r="D50" s="1" t="s">
        <v>119</v>
      </c>
      <c r="E50" s="13">
        <v>55117</v>
      </c>
      <c r="F50" s="30"/>
    </row>
    <row r="51" spans="1:6" x14ac:dyDescent="0.35">
      <c r="A51" s="3" t="s">
        <v>102</v>
      </c>
      <c r="B51" s="1" t="s">
        <v>4</v>
      </c>
      <c r="C51" s="1" t="s">
        <v>103</v>
      </c>
      <c r="D51" s="1" t="s">
        <v>118</v>
      </c>
      <c r="E51" s="13">
        <v>60445</v>
      </c>
      <c r="F51" s="30"/>
    </row>
    <row r="52" spans="1:6" x14ac:dyDescent="0.35">
      <c r="A52" s="3" t="s">
        <v>104</v>
      </c>
      <c r="B52" s="1" t="s">
        <v>4</v>
      </c>
      <c r="C52" s="1" t="s">
        <v>105</v>
      </c>
      <c r="D52" s="1" t="s">
        <v>120</v>
      </c>
      <c r="E52" s="13">
        <v>83117</v>
      </c>
      <c r="F52" s="30"/>
    </row>
    <row r="53" spans="1:6" x14ac:dyDescent="0.35">
      <c r="A53" s="6" t="s">
        <v>106</v>
      </c>
      <c r="B53" s="7" t="s">
        <v>4</v>
      </c>
      <c r="C53" s="7" t="s">
        <v>107</v>
      </c>
      <c r="D53" s="7" t="s">
        <v>118</v>
      </c>
      <c r="E53" s="14">
        <v>58445</v>
      </c>
      <c r="F53" s="30"/>
    </row>
    <row r="54" spans="1:6" x14ac:dyDescent="0.35">
      <c r="A54" s="6" t="s">
        <v>128</v>
      </c>
      <c r="B54" s="7"/>
      <c r="C54" s="7"/>
      <c r="D54" s="7"/>
      <c r="E54" s="29">
        <f>SUBTOTAL(109,EMPData[Yearly Sal])</f>
        <v>3619876</v>
      </c>
    </row>
  </sheetData>
  <pageMargins left="0.7" right="0.7" top="0.75" bottom="0.75" header="0.3" footer="0.3"/>
  <pageSetup orientation="portrait" verticalDpi="30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FE5FD-A986-47FA-B575-CFFEAE676329}">
  <dimension ref="A3:B10"/>
  <sheetViews>
    <sheetView tabSelected="1" workbookViewId="0">
      <selection activeCell="B14" sqref="B14"/>
    </sheetView>
  </sheetViews>
  <sheetFormatPr defaultRowHeight="14.5" x14ac:dyDescent="0.35"/>
  <cols>
    <col min="1" max="1" width="14.36328125" bestFit="1" customWidth="1"/>
    <col min="2" max="2" width="8.26953125" bestFit="1" customWidth="1"/>
  </cols>
  <sheetData>
    <row r="3" spans="1:2" x14ac:dyDescent="0.35">
      <c r="A3" s="25" t="s">
        <v>2</v>
      </c>
      <c r="B3" t="s">
        <v>151</v>
      </c>
    </row>
    <row r="4" spans="1:2" x14ac:dyDescent="0.35">
      <c r="A4" s="26" t="s">
        <v>54</v>
      </c>
      <c r="B4" s="24">
        <v>120000</v>
      </c>
    </row>
    <row r="5" spans="1:2" x14ac:dyDescent="0.35">
      <c r="A5" s="26" t="s">
        <v>60</v>
      </c>
      <c r="B5" s="24">
        <v>140000</v>
      </c>
    </row>
    <row r="6" spans="1:2" x14ac:dyDescent="0.35">
      <c r="A6" s="26" t="s">
        <v>12</v>
      </c>
      <c r="B6" s="24">
        <v>134000</v>
      </c>
    </row>
    <row r="7" spans="1:2" x14ac:dyDescent="0.35">
      <c r="A7" s="26" t="s">
        <v>31</v>
      </c>
      <c r="B7" s="24">
        <v>140000</v>
      </c>
    </row>
    <row r="8" spans="1:2" x14ac:dyDescent="0.35">
      <c r="A8" s="26" t="s">
        <v>16</v>
      </c>
      <c r="B8" s="24">
        <v>135000</v>
      </c>
    </row>
    <row r="9" spans="1:2" x14ac:dyDescent="0.35">
      <c r="A9" s="26" t="s">
        <v>91</v>
      </c>
      <c r="B9" s="24">
        <v>120000</v>
      </c>
    </row>
    <row r="10" spans="1:2" x14ac:dyDescent="0.35">
      <c r="A10" s="26" t="s">
        <v>149</v>
      </c>
      <c r="B10">
        <v>789000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AFA97-D42D-495B-B534-57571A0C3876}">
  <dimension ref="A1:R49"/>
  <sheetViews>
    <sheetView topLeftCell="A9" workbookViewId="0">
      <selection activeCell="A14" sqref="A14"/>
    </sheetView>
  </sheetViews>
  <sheetFormatPr defaultRowHeight="14.5" x14ac:dyDescent="0.35"/>
  <cols>
    <col min="2" max="2" width="15.7265625" customWidth="1"/>
    <col min="3" max="3" width="17.453125" style="16" customWidth="1"/>
  </cols>
  <sheetData>
    <row r="1" spans="1:18" ht="36" x14ac:dyDescent="0.8">
      <c r="A1" s="18"/>
      <c r="B1" s="19" t="s">
        <v>138</v>
      </c>
      <c r="C1" s="19"/>
      <c r="D1" s="19"/>
      <c r="E1" s="19"/>
      <c r="F1" s="19"/>
      <c r="G1" s="19"/>
      <c r="H1" s="19"/>
      <c r="I1" s="19"/>
      <c r="J1" s="19"/>
      <c r="K1" s="19"/>
      <c r="L1" s="19"/>
      <c r="M1" s="19"/>
      <c r="N1" s="19"/>
      <c r="O1" s="19"/>
      <c r="P1" s="19"/>
      <c r="Q1" s="19"/>
      <c r="R1" s="19"/>
    </row>
    <row r="2" spans="1:18" x14ac:dyDescent="0.35">
      <c r="C2"/>
    </row>
    <row r="3" spans="1:18" x14ac:dyDescent="0.35">
      <c r="C3"/>
    </row>
    <row r="4" spans="1:18" x14ac:dyDescent="0.35">
      <c r="C4"/>
    </row>
    <row r="5" spans="1:18" x14ac:dyDescent="0.35">
      <c r="C5"/>
    </row>
    <row r="6" spans="1:18" x14ac:dyDescent="0.35">
      <c r="C6"/>
    </row>
    <row r="7" spans="1:18" x14ac:dyDescent="0.35">
      <c r="C7"/>
    </row>
    <row r="8" spans="1:18" x14ac:dyDescent="0.35">
      <c r="C8"/>
    </row>
    <row r="9" spans="1:18" x14ac:dyDescent="0.35">
      <c r="C9"/>
    </row>
    <row r="10" spans="1:18" x14ac:dyDescent="0.35">
      <c r="B10" t="s">
        <v>143</v>
      </c>
      <c r="C10"/>
    </row>
    <row r="11" spans="1:18" x14ac:dyDescent="0.35">
      <c r="C11"/>
    </row>
    <row r="12" spans="1:18" x14ac:dyDescent="0.35">
      <c r="C12"/>
    </row>
    <row r="13" spans="1:18" x14ac:dyDescent="0.35">
      <c r="C13"/>
    </row>
    <row r="14" spans="1:18" x14ac:dyDescent="0.35">
      <c r="A14" t="s">
        <v>142</v>
      </c>
      <c r="C14"/>
    </row>
    <row r="15" spans="1:18" x14ac:dyDescent="0.35">
      <c r="C15"/>
    </row>
    <row r="16" spans="1:18" x14ac:dyDescent="0.35">
      <c r="C16"/>
    </row>
    <row r="17" spans="3:3" x14ac:dyDescent="0.35">
      <c r="C17"/>
    </row>
    <row r="18" spans="3:3" x14ac:dyDescent="0.35">
      <c r="C18"/>
    </row>
    <row r="19" spans="3:3" x14ac:dyDescent="0.35">
      <c r="C19"/>
    </row>
    <row r="20" spans="3:3" x14ac:dyDescent="0.35">
      <c r="C20"/>
    </row>
    <row r="21" spans="3:3" x14ac:dyDescent="0.35">
      <c r="C21"/>
    </row>
    <row r="22" spans="3:3" x14ac:dyDescent="0.35">
      <c r="C22"/>
    </row>
    <row r="23" spans="3:3" x14ac:dyDescent="0.35">
      <c r="C23"/>
    </row>
    <row r="24" spans="3:3" x14ac:dyDescent="0.35">
      <c r="C24"/>
    </row>
    <row r="25" spans="3:3" x14ac:dyDescent="0.35">
      <c r="C25"/>
    </row>
    <row r="26" spans="3:3" x14ac:dyDescent="0.35">
      <c r="C26"/>
    </row>
    <row r="27" spans="3:3" x14ac:dyDescent="0.35">
      <c r="C27"/>
    </row>
    <row r="28" spans="3:3" x14ac:dyDescent="0.35">
      <c r="C28"/>
    </row>
    <row r="29" spans="3:3" x14ac:dyDescent="0.35">
      <c r="C29"/>
    </row>
    <row r="30" spans="3:3" x14ac:dyDescent="0.35">
      <c r="C30"/>
    </row>
    <row r="31" spans="3:3" x14ac:dyDescent="0.35">
      <c r="C31"/>
    </row>
    <row r="32" spans="3:3" x14ac:dyDescent="0.35">
      <c r="C32"/>
    </row>
    <row r="33" spans="3:3" x14ac:dyDescent="0.35">
      <c r="C33"/>
    </row>
    <row r="34" spans="3:3" x14ac:dyDescent="0.35">
      <c r="C34"/>
    </row>
    <row r="35" spans="3:3" x14ac:dyDescent="0.35">
      <c r="C35"/>
    </row>
    <row r="36" spans="3:3" x14ac:dyDescent="0.35">
      <c r="C36"/>
    </row>
    <row r="37" spans="3:3" x14ac:dyDescent="0.35">
      <c r="C37"/>
    </row>
    <row r="38" spans="3:3" x14ac:dyDescent="0.35">
      <c r="C38"/>
    </row>
    <row r="39" spans="3:3" x14ac:dyDescent="0.35">
      <c r="C39"/>
    </row>
    <row r="40" spans="3:3" x14ac:dyDescent="0.35">
      <c r="C40"/>
    </row>
    <row r="41" spans="3:3" x14ac:dyDescent="0.35">
      <c r="C41"/>
    </row>
    <row r="42" spans="3:3" x14ac:dyDescent="0.35">
      <c r="C42"/>
    </row>
    <row r="43" spans="3:3" x14ac:dyDescent="0.35">
      <c r="C43"/>
    </row>
    <row r="44" spans="3:3" x14ac:dyDescent="0.35">
      <c r="C44"/>
    </row>
    <row r="45" spans="3:3" x14ac:dyDescent="0.35">
      <c r="C45"/>
    </row>
    <row r="46" spans="3:3" x14ac:dyDescent="0.35">
      <c r="C46"/>
    </row>
    <row r="47" spans="3:3" x14ac:dyDescent="0.35">
      <c r="C47"/>
    </row>
    <row r="48" spans="3:3" x14ac:dyDescent="0.35">
      <c r="C48"/>
    </row>
    <row r="49" spans="3:3" x14ac:dyDescent="0.35">
      <c r="C49"/>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C9CEB-9C58-47F5-BFBF-CF3FEC7C8525}">
  <dimension ref="A3:B6"/>
  <sheetViews>
    <sheetView workbookViewId="0">
      <selection activeCell="A16" sqref="A16:XFD16"/>
    </sheetView>
  </sheetViews>
  <sheetFormatPr defaultRowHeight="14.5" x14ac:dyDescent="0.35"/>
  <cols>
    <col min="1" max="1" width="11.26953125" bestFit="1" customWidth="1"/>
    <col min="2" max="2" width="7.26953125" bestFit="1" customWidth="1"/>
  </cols>
  <sheetData>
    <row r="3" spans="1:2" x14ac:dyDescent="0.35">
      <c r="A3" s="25" t="s">
        <v>2</v>
      </c>
      <c r="B3" t="s">
        <v>151</v>
      </c>
    </row>
    <row r="4" spans="1:2" x14ac:dyDescent="0.35">
      <c r="A4" s="26" t="s">
        <v>9</v>
      </c>
      <c r="B4" s="24">
        <v>29726</v>
      </c>
    </row>
    <row r="5" spans="1:2" x14ac:dyDescent="0.35">
      <c r="A5" s="26" t="s">
        <v>22</v>
      </c>
      <c r="B5" s="24">
        <v>21971</v>
      </c>
    </row>
    <row r="6" spans="1:2" x14ac:dyDescent="0.35">
      <c r="A6" s="26" t="s">
        <v>149</v>
      </c>
      <c r="B6">
        <v>51697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F106D-9211-49FF-BA1C-E12690FA4C23}">
  <dimension ref="A1:R14"/>
  <sheetViews>
    <sheetView workbookViewId="0">
      <selection activeCell="A14" sqref="A14"/>
    </sheetView>
  </sheetViews>
  <sheetFormatPr defaultRowHeight="14.5" x14ac:dyDescent="0.35"/>
  <cols>
    <col min="2" max="2" width="17.81640625" customWidth="1"/>
    <col min="3" max="3" width="12.7265625" customWidth="1"/>
  </cols>
  <sheetData>
    <row r="1" spans="1:18" ht="36" x14ac:dyDescent="0.8">
      <c r="A1" s="18"/>
      <c r="B1" s="19" t="s">
        <v>139</v>
      </c>
      <c r="C1" s="19"/>
      <c r="D1" s="19"/>
      <c r="E1" s="19"/>
      <c r="F1" s="19"/>
      <c r="G1" s="19"/>
      <c r="H1" s="19"/>
      <c r="I1" s="19"/>
      <c r="J1" s="19"/>
      <c r="K1" s="19"/>
      <c r="L1" s="19"/>
      <c r="M1" s="19"/>
      <c r="N1" s="19"/>
      <c r="O1" s="19"/>
      <c r="P1" s="19"/>
      <c r="Q1" s="19"/>
      <c r="R1" s="19"/>
    </row>
    <row r="14" spans="1:18" x14ac:dyDescent="0.35">
      <c r="A14" t="s">
        <v>144</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A5E0E-4D2B-4FE0-979B-E96A3CBDA356}">
  <dimension ref="A1:S54"/>
  <sheetViews>
    <sheetView workbookViewId="0">
      <selection activeCell="H12" sqref="H12"/>
    </sheetView>
  </sheetViews>
  <sheetFormatPr defaultRowHeight="14.5" x14ac:dyDescent="0.35"/>
  <cols>
    <col min="1" max="1" width="12.54296875" customWidth="1"/>
    <col min="2" max="2" width="13.08984375" customWidth="1"/>
    <col min="3" max="3" width="16.26953125" bestFit="1" customWidth="1"/>
    <col min="4" max="4" width="11" bestFit="1" customWidth="1"/>
    <col min="5" max="5" width="14.36328125" style="15" customWidth="1"/>
    <col min="7" max="7" width="11.08984375" bestFit="1" customWidth="1"/>
    <col min="9" max="9" width="11.81640625" customWidth="1"/>
    <col min="10" max="10" width="9.90625" customWidth="1"/>
    <col min="11" max="11" width="16.36328125" customWidth="1"/>
    <col min="13" max="13" width="52.08984375" bestFit="1" customWidth="1"/>
    <col min="14" max="14" width="13.7265625" bestFit="1" customWidth="1"/>
    <col min="15" max="16" width="12.26953125" bestFit="1" customWidth="1"/>
  </cols>
  <sheetData>
    <row r="1" spans="1:19" ht="36" x14ac:dyDescent="0.8">
      <c r="A1" s="18"/>
      <c r="B1" s="19" t="s">
        <v>133</v>
      </c>
      <c r="C1" s="19"/>
      <c r="D1" s="19"/>
      <c r="E1" s="19"/>
      <c r="F1" s="19"/>
      <c r="G1" s="19"/>
      <c r="H1" s="19"/>
      <c r="I1" s="19"/>
      <c r="J1" s="19"/>
      <c r="K1" s="19"/>
      <c r="L1" s="19"/>
      <c r="M1" s="19"/>
      <c r="N1" s="19"/>
      <c r="O1" s="19"/>
      <c r="P1" s="19"/>
      <c r="Q1" s="19"/>
      <c r="R1" s="19"/>
      <c r="S1" s="19"/>
    </row>
    <row r="2" spans="1:19" ht="14.5" customHeight="1" x14ac:dyDescent="0.7">
      <c r="A2" s="22"/>
      <c r="B2" s="22"/>
      <c r="C2" s="22"/>
      <c r="D2" s="22"/>
      <c r="E2" s="22"/>
      <c r="F2" s="22"/>
      <c r="G2" s="22"/>
      <c r="H2" s="22"/>
      <c r="I2" s="22"/>
      <c r="J2" s="22"/>
      <c r="K2" s="22"/>
      <c r="L2" s="22"/>
      <c r="M2" s="22"/>
      <c r="N2" s="22"/>
      <c r="O2" s="22"/>
      <c r="P2" s="22"/>
      <c r="Q2" s="22"/>
      <c r="R2" s="22"/>
    </row>
    <row r="3" spans="1:19" x14ac:dyDescent="0.35">
      <c r="A3" s="4" t="s">
        <v>0</v>
      </c>
      <c r="B3" s="5" t="s">
        <v>1</v>
      </c>
      <c r="C3" s="5" t="s">
        <v>2</v>
      </c>
      <c r="D3" s="5" t="s">
        <v>117</v>
      </c>
      <c r="E3" s="12" t="s">
        <v>108</v>
      </c>
      <c r="F3" s="27" t="s">
        <v>68</v>
      </c>
      <c r="G3" s="27" t="s">
        <v>152</v>
      </c>
      <c r="I3" s="4" t="s">
        <v>67</v>
      </c>
      <c r="J3" s="5" t="s">
        <v>68</v>
      </c>
      <c r="K3" s="9" t="s">
        <v>69</v>
      </c>
    </row>
    <row r="4" spans="1:19" x14ac:dyDescent="0.35">
      <c r="A4" s="3" t="s">
        <v>3</v>
      </c>
      <c r="B4" s="1" t="s">
        <v>4</v>
      </c>
      <c r="C4" s="1" t="s">
        <v>5</v>
      </c>
      <c r="D4" s="1" t="s">
        <v>118</v>
      </c>
      <c r="E4" s="13">
        <v>60270</v>
      </c>
      <c r="F4">
        <f>_xlfn.XLOOKUP(A4,EmpBonus[EmployeID],EmpBonus[Bonus %],0)</f>
        <v>0</v>
      </c>
      <c r="G4" s="15">
        <f t="shared" ref="G4:G35" si="0">(E4*F4)</f>
        <v>0</v>
      </c>
      <c r="I4" s="3" t="s">
        <v>13</v>
      </c>
      <c r="J4" s="2">
        <v>0.27</v>
      </c>
      <c r="K4" s="8" t="s">
        <v>14</v>
      </c>
      <c r="L4">
        <v>1</v>
      </c>
      <c r="M4" t="s">
        <v>146</v>
      </c>
    </row>
    <row r="5" spans="1:19" x14ac:dyDescent="0.35">
      <c r="A5" s="3" t="s">
        <v>6</v>
      </c>
      <c r="B5" s="1" t="s">
        <v>4</v>
      </c>
      <c r="C5" s="1" t="s">
        <v>7</v>
      </c>
      <c r="D5" s="1" t="s">
        <v>119</v>
      </c>
      <c r="E5" s="13">
        <v>39627</v>
      </c>
      <c r="F5">
        <f>_xlfn.XLOOKUP(A5,EmpBonus[EmployeID],EmpBonus[Bonus %],0)</f>
        <v>0.23</v>
      </c>
      <c r="G5" s="15">
        <f>(E5*F5)</f>
        <v>9114.2100000000009</v>
      </c>
      <c r="I5" s="3" t="s">
        <v>47</v>
      </c>
      <c r="J5" s="2">
        <v>0.25</v>
      </c>
      <c r="K5" s="8" t="s">
        <v>48</v>
      </c>
      <c r="M5" t="s">
        <v>110</v>
      </c>
      <c r="N5" s="23">
        <f>AVERAGE(EMPData4[Yearly Sal])</f>
        <v>72397.52</v>
      </c>
    </row>
    <row r="6" spans="1:19" x14ac:dyDescent="0.35">
      <c r="A6" s="3" t="s">
        <v>8</v>
      </c>
      <c r="B6" s="1" t="s">
        <v>4</v>
      </c>
      <c r="C6" s="1" t="s">
        <v>9</v>
      </c>
      <c r="D6" s="1" t="s">
        <v>120</v>
      </c>
      <c r="E6" s="13">
        <v>29726</v>
      </c>
      <c r="F6">
        <f>_xlfn.XLOOKUP(A6,EmpBonus[EmployeID],EmpBonus[Bonus %],0)</f>
        <v>0.1</v>
      </c>
      <c r="G6" s="15">
        <f t="shared" si="0"/>
        <v>2972.6000000000004</v>
      </c>
      <c r="I6" s="3" t="s">
        <v>51</v>
      </c>
      <c r="J6" s="2">
        <v>0.25</v>
      </c>
      <c r="K6" s="8" t="s">
        <v>52</v>
      </c>
      <c r="M6" t="s">
        <v>111</v>
      </c>
      <c r="N6" s="23">
        <f>MEDIAN(EMPData4[Yearly Sal])</f>
        <v>63208</v>
      </c>
    </row>
    <row r="7" spans="1:19" x14ac:dyDescent="0.35">
      <c r="A7" s="3" t="s">
        <v>10</v>
      </c>
      <c r="B7" s="1" t="s">
        <v>4</v>
      </c>
      <c r="C7" s="1" t="s">
        <v>73</v>
      </c>
      <c r="D7" s="1" t="s">
        <v>120</v>
      </c>
      <c r="E7" s="13">
        <v>93668</v>
      </c>
      <c r="F7">
        <f>_xlfn.XLOOKUP(A7,EmpBonus[EmployeID],EmpBonus[Bonus %],0)</f>
        <v>0</v>
      </c>
      <c r="G7" s="15">
        <f t="shared" si="0"/>
        <v>0</v>
      </c>
      <c r="I7" s="3" t="s">
        <v>61</v>
      </c>
      <c r="J7" s="2">
        <v>0.25</v>
      </c>
      <c r="K7" s="8" t="s">
        <v>62</v>
      </c>
      <c r="M7" t="s">
        <v>112</v>
      </c>
      <c r="N7" s="23">
        <f>_xlfn.MODE.SNGL(EMPData4[Yearly Sal])</f>
        <v>89500</v>
      </c>
    </row>
    <row r="8" spans="1:19" x14ac:dyDescent="0.35">
      <c r="A8" s="3" t="s">
        <v>11</v>
      </c>
      <c r="B8" s="1" t="s">
        <v>4</v>
      </c>
      <c r="C8" s="1" t="s">
        <v>12</v>
      </c>
      <c r="D8" s="1" t="s">
        <v>119</v>
      </c>
      <c r="E8" s="13">
        <v>134000</v>
      </c>
      <c r="F8">
        <f>_xlfn.XLOOKUP(A8,EmpBonus[EmployeID],EmpBonus[Bonus %],0)</f>
        <v>0.08</v>
      </c>
      <c r="G8" s="15">
        <f t="shared" si="0"/>
        <v>10720</v>
      </c>
      <c r="I8" s="3" t="s">
        <v>27</v>
      </c>
      <c r="J8" s="2">
        <v>0.25</v>
      </c>
      <c r="K8" s="8" t="s">
        <v>28</v>
      </c>
      <c r="M8" t="s">
        <v>113</v>
      </c>
      <c r="N8" s="23">
        <f>MAX(EMPData4[Yearly Sal])</f>
        <v>140000</v>
      </c>
    </row>
    <row r="9" spans="1:19" x14ac:dyDescent="0.35">
      <c r="A9" s="3" t="s">
        <v>13</v>
      </c>
      <c r="B9" s="1" t="s">
        <v>4</v>
      </c>
      <c r="C9" s="1" t="s">
        <v>14</v>
      </c>
      <c r="D9" s="1" t="s">
        <v>119</v>
      </c>
      <c r="E9" s="13">
        <v>34808</v>
      </c>
      <c r="F9">
        <f>_xlfn.XLOOKUP(A9,EmpBonus[EmployeID],EmpBonus[Bonus %],0)</f>
        <v>0.27</v>
      </c>
      <c r="G9" s="15">
        <f t="shared" si="0"/>
        <v>9398.16</v>
      </c>
      <c r="I9" s="3" t="s">
        <v>42</v>
      </c>
      <c r="J9" s="2">
        <v>0.24</v>
      </c>
      <c r="K9" s="8" t="s">
        <v>44</v>
      </c>
      <c r="M9" t="s">
        <v>114</v>
      </c>
      <c r="N9" s="23">
        <f>MIN(EMPData4[Yearly Sal])</f>
        <v>21971</v>
      </c>
    </row>
    <row r="10" spans="1:19" x14ac:dyDescent="0.35">
      <c r="A10" s="3" t="s">
        <v>15</v>
      </c>
      <c r="B10" s="1" t="s">
        <v>4</v>
      </c>
      <c r="C10" s="1" t="s">
        <v>16</v>
      </c>
      <c r="D10" s="1" t="s">
        <v>120</v>
      </c>
      <c r="E10" s="13">
        <v>135000</v>
      </c>
      <c r="F10">
        <f>_xlfn.XLOOKUP(A10,EmpBonus[EmployeID],EmpBonus[Bonus %],0)</f>
        <v>0.14000000000000001</v>
      </c>
      <c r="G10" s="15">
        <f t="shared" si="0"/>
        <v>18900</v>
      </c>
      <c r="I10" s="3" t="s">
        <v>25</v>
      </c>
      <c r="J10" s="2">
        <v>0.24</v>
      </c>
      <c r="K10" s="8" t="s">
        <v>26</v>
      </c>
      <c r="M10" t="s">
        <v>115</v>
      </c>
      <c r="N10" s="23">
        <f>SUM(EMPData4[Yearly Sal])</f>
        <v>3619876</v>
      </c>
    </row>
    <row r="11" spans="1:19" x14ac:dyDescent="0.35">
      <c r="A11" s="3" t="s">
        <v>17</v>
      </c>
      <c r="B11" s="1" t="s">
        <v>4</v>
      </c>
      <c r="C11" s="1" t="s">
        <v>18</v>
      </c>
      <c r="D11" s="1" t="s">
        <v>120</v>
      </c>
      <c r="E11" s="13">
        <v>45000</v>
      </c>
      <c r="F11">
        <f>_xlfn.XLOOKUP(A11,EmpBonus[EmployeID],EmpBonus[Bonus %],0)</f>
        <v>0.09</v>
      </c>
      <c r="G11" s="15">
        <f t="shared" si="0"/>
        <v>4050</v>
      </c>
      <c r="I11" s="3" t="s">
        <v>6</v>
      </c>
      <c r="J11" s="2">
        <v>0.23</v>
      </c>
      <c r="K11" s="8" t="s">
        <v>7</v>
      </c>
      <c r="L11">
        <v>2</v>
      </c>
      <c r="M11" t="s">
        <v>116</v>
      </c>
    </row>
    <row r="12" spans="1:19" x14ac:dyDescent="0.35">
      <c r="A12" s="3" t="s">
        <v>19</v>
      </c>
      <c r="B12" s="1" t="s">
        <v>4</v>
      </c>
      <c r="C12" s="1" t="s">
        <v>20</v>
      </c>
      <c r="D12" s="1" t="s">
        <v>120</v>
      </c>
      <c r="E12" s="13">
        <v>89500</v>
      </c>
      <c r="F12">
        <f>_xlfn.XLOOKUP(A12,EmpBonus[EmployeID],EmpBonus[Bonus %],0)</f>
        <v>0.06</v>
      </c>
      <c r="G12" s="15">
        <f t="shared" si="0"/>
        <v>5370</v>
      </c>
      <c r="I12" s="3" t="s">
        <v>21</v>
      </c>
      <c r="J12" s="2">
        <v>0.23</v>
      </c>
      <c r="K12" s="8" t="s">
        <v>22</v>
      </c>
      <c r="M12" t="s">
        <v>122</v>
      </c>
      <c r="N12" s="24">
        <f>SUMIFS(EMPData4[Yearly Sal],EMPData4[Department],"sales")</f>
        <v>1294801</v>
      </c>
      <c r="O12" s="24">
        <f>SUMIFS(EMPData4[Yearly Sal],EMPData4[Department],"procurement")</f>
        <v>1053666</v>
      </c>
      <c r="P12" s="24">
        <f>SUMIFS(EMPData4[Yearly Sal],EMPData4[Department],"finance")</f>
        <v>1271409</v>
      </c>
    </row>
    <row r="13" spans="1:19" x14ac:dyDescent="0.35">
      <c r="A13" s="3" t="s">
        <v>21</v>
      </c>
      <c r="B13" s="1" t="s">
        <v>4</v>
      </c>
      <c r="C13" s="1" t="s">
        <v>22</v>
      </c>
      <c r="D13" s="1" t="s">
        <v>118</v>
      </c>
      <c r="E13" s="13">
        <v>21971</v>
      </c>
      <c r="F13">
        <f>_xlfn.XLOOKUP(A13,EmpBonus[EmployeID],EmpBonus[Bonus %],0)</f>
        <v>0.23</v>
      </c>
      <c r="G13" s="15">
        <f t="shared" si="0"/>
        <v>5053.33</v>
      </c>
      <c r="I13" s="3" t="s">
        <v>53</v>
      </c>
      <c r="J13" s="2">
        <v>0.21</v>
      </c>
      <c r="K13" s="8" t="s">
        <v>54</v>
      </c>
      <c r="M13" t="s">
        <v>123</v>
      </c>
    </row>
    <row r="14" spans="1:19" x14ac:dyDescent="0.35">
      <c r="A14" s="3" t="s">
        <v>23</v>
      </c>
      <c r="B14" s="1" t="s">
        <v>4</v>
      </c>
      <c r="C14" s="1" t="s">
        <v>24</v>
      </c>
      <c r="D14" s="1" t="s">
        <v>118</v>
      </c>
      <c r="E14" s="13">
        <v>80000</v>
      </c>
      <c r="F14">
        <f>_xlfn.XLOOKUP(A14,EmpBonus[EmployeID],EmpBonus[Bonus %],0)</f>
        <v>0.06</v>
      </c>
      <c r="G14" s="15">
        <f t="shared" si="0"/>
        <v>4800</v>
      </c>
      <c r="I14" s="3" t="s">
        <v>59</v>
      </c>
      <c r="J14" s="2">
        <v>0.2</v>
      </c>
      <c r="K14" s="8" t="s">
        <v>60</v>
      </c>
      <c r="L14">
        <v>3</v>
      </c>
      <c r="M14" t="s">
        <v>126</v>
      </c>
    </row>
    <row r="15" spans="1:19" x14ac:dyDescent="0.35">
      <c r="A15" s="3" t="s">
        <v>25</v>
      </c>
      <c r="B15" s="1" t="s">
        <v>4</v>
      </c>
      <c r="C15" s="1" t="s">
        <v>26</v>
      </c>
      <c r="D15" s="1" t="s">
        <v>120</v>
      </c>
      <c r="E15" s="13">
        <v>45117</v>
      </c>
      <c r="F15">
        <f>_xlfn.XLOOKUP(A15,EmpBonus[EmployeID],EmpBonus[Bonus %],0)</f>
        <v>0.24</v>
      </c>
      <c r="G15" s="15">
        <f t="shared" si="0"/>
        <v>10828.08</v>
      </c>
      <c r="I15" s="3" t="s">
        <v>38</v>
      </c>
      <c r="J15" s="2">
        <v>0.19</v>
      </c>
      <c r="K15" s="8" t="s">
        <v>39</v>
      </c>
      <c r="M15" t="s">
        <v>124</v>
      </c>
    </row>
    <row r="16" spans="1:19" x14ac:dyDescent="0.35">
      <c r="A16" s="3" t="s">
        <v>27</v>
      </c>
      <c r="B16" s="1" t="s">
        <v>4</v>
      </c>
      <c r="C16" s="1" t="s">
        <v>28</v>
      </c>
      <c r="D16" s="1" t="s">
        <v>119</v>
      </c>
      <c r="E16" s="13">
        <v>50545</v>
      </c>
      <c r="F16">
        <f>_xlfn.XLOOKUP(A16,EmpBonus[EmployeID],EmpBonus[Bonus %],0)</f>
        <v>0.25</v>
      </c>
      <c r="G16" s="15">
        <f t="shared" si="0"/>
        <v>12636.25</v>
      </c>
      <c r="I16" s="3" t="s">
        <v>32</v>
      </c>
      <c r="J16" s="2">
        <v>0.18</v>
      </c>
      <c r="K16" s="8" t="s">
        <v>33</v>
      </c>
      <c r="L16">
        <v>4</v>
      </c>
      <c r="M16" t="s">
        <v>121</v>
      </c>
    </row>
    <row r="17" spans="1:13" x14ac:dyDescent="0.35">
      <c r="A17" s="3" t="s">
        <v>29</v>
      </c>
      <c r="B17" s="1" t="s">
        <v>30</v>
      </c>
      <c r="C17" s="1" t="s">
        <v>31</v>
      </c>
      <c r="D17" s="1" t="s">
        <v>120</v>
      </c>
      <c r="E17" s="13">
        <v>140000</v>
      </c>
      <c r="F17">
        <f>_xlfn.XLOOKUP(A17,EmpBonus[EmployeID],EmpBonus[Bonus %],0)</f>
        <v>0.1</v>
      </c>
      <c r="G17" s="15">
        <f t="shared" si="0"/>
        <v>14000</v>
      </c>
      <c r="I17" s="3" t="s">
        <v>40</v>
      </c>
      <c r="J17" s="2">
        <v>0.18</v>
      </c>
      <c r="K17" s="8" t="s">
        <v>41</v>
      </c>
      <c r="M17" t="s">
        <v>127</v>
      </c>
    </row>
    <row r="18" spans="1:13" x14ac:dyDescent="0.35">
      <c r="A18" s="3" t="s">
        <v>32</v>
      </c>
      <c r="B18" s="1" t="s">
        <v>30</v>
      </c>
      <c r="C18" s="1" t="s">
        <v>33</v>
      </c>
      <c r="D18" s="1" t="s">
        <v>119</v>
      </c>
      <c r="E18" s="13">
        <v>110000</v>
      </c>
      <c r="F18">
        <f>_xlfn.XLOOKUP(A18,EmpBonus[EmployeID],EmpBonus[Bonus %],0)</f>
        <v>0.18</v>
      </c>
      <c r="G18" s="15">
        <f t="shared" si="0"/>
        <v>19800</v>
      </c>
      <c r="I18" s="3" t="s">
        <v>55</v>
      </c>
      <c r="J18" s="2">
        <v>0.17</v>
      </c>
      <c r="K18" s="8" t="s">
        <v>56</v>
      </c>
      <c r="M18" t="s">
        <v>125</v>
      </c>
    </row>
    <row r="19" spans="1:13" x14ac:dyDescent="0.35">
      <c r="A19" s="3" t="s">
        <v>34</v>
      </c>
      <c r="B19" s="1" t="s">
        <v>30</v>
      </c>
      <c r="C19" s="1" t="s">
        <v>35</v>
      </c>
      <c r="D19" s="1" t="s">
        <v>120</v>
      </c>
      <c r="E19" s="13">
        <v>68357</v>
      </c>
      <c r="F19">
        <f>_xlfn.XLOOKUP(A19,EmpBonus[EmployeID],EmpBonus[Bonus %],0)</f>
        <v>0</v>
      </c>
      <c r="G19" s="15">
        <f t="shared" si="0"/>
        <v>0</v>
      </c>
      <c r="I19" s="3" t="s">
        <v>45</v>
      </c>
      <c r="J19" s="2">
        <v>0.14000000000000001</v>
      </c>
      <c r="K19" s="8" t="s">
        <v>46</v>
      </c>
      <c r="L19">
        <v>5</v>
      </c>
      <c r="M19" t="s">
        <v>132</v>
      </c>
    </row>
    <row r="20" spans="1:13" x14ac:dyDescent="0.35">
      <c r="A20" s="3" t="s">
        <v>36</v>
      </c>
      <c r="B20" s="1" t="s">
        <v>30</v>
      </c>
      <c r="C20" s="1" t="s">
        <v>37</v>
      </c>
      <c r="D20" s="1" t="s">
        <v>118</v>
      </c>
      <c r="E20" s="13">
        <v>51800</v>
      </c>
      <c r="F20">
        <f>_xlfn.XLOOKUP(A20,EmpBonus[EmployeID],EmpBonus[Bonus %],0)</f>
        <v>0.09</v>
      </c>
      <c r="G20" s="15">
        <f t="shared" si="0"/>
        <v>4662</v>
      </c>
      <c r="I20" s="3" t="s">
        <v>15</v>
      </c>
      <c r="J20" s="2">
        <v>0.14000000000000001</v>
      </c>
      <c r="K20" s="8" t="s">
        <v>16</v>
      </c>
      <c r="L20">
        <v>6</v>
      </c>
      <c r="M20" t="s">
        <v>131</v>
      </c>
    </row>
    <row r="21" spans="1:13" x14ac:dyDescent="0.35">
      <c r="A21" s="3" t="s">
        <v>38</v>
      </c>
      <c r="B21" s="1" t="s">
        <v>30</v>
      </c>
      <c r="C21" s="1" t="s">
        <v>39</v>
      </c>
      <c r="D21" s="1" t="s">
        <v>120</v>
      </c>
      <c r="E21" s="13">
        <v>97000</v>
      </c>
      <c r="F21">
        <f>_xlfn.XLOOKUP(A21,EmpBonus[EmployeID],EmpBonus[Bonus %],0)</f>
        <v>0.19</v>
      </c>
      <c r="G21" s="15">
        <f t="shared" si="0"/>
        <v>18430</v>
      </c>
      <c r="I21" s="3" t="s">
        <v>8</v>
      </c>
      <c r="J21" s="2">
        <v>0.1</v>
      </c>
      <c r="K21" s="8" t="s">
        <v>9</v>
      </c>
    </row>
    <row r="22" spans="1:13" x14ac:dyDescent="0.35">
      <c r="A22" s="3" t="s">
        <v>40</v>
      </c>
      <c r="B22" s="1" t="s">
        <v>30</v>
      </c>
      <c r="C22" s="1" t="s">
        <v>41</v>
      </c>
      <c r="D22" s="1" t="s">
        <v>120</v>
      </c>
      <c r="E22" s="13">
        <v>45000</v>
      </c>
      <c r="F22">
        <f>_xlfn.XLOOKUP(A22,EmpBonus[EmployeID],EmpBonus[Bonus %],0)</f>
        <v>0.18</v>
      </c>
      <c r="G22" s="15">
        <f t="shared" si="0"/>
        <v>8100</v>
      </c>
      <c r="I22" s="3" t="s">
        <v>29</v>
      </c>
      <c r="J22" s="2">
        <v>0.1</v>
      </c>
      <c r="K22" s="8" t="s">
        <v>31</v>
      </c>
    </row>
    <row r="23" spans="1:13" x14ac:dyDescent="0.35">
      <c r="A23" s="3" t="s">
        <v>42</v>
      </c>
      <c r="B23" s="1" t="s">
        <v>43</v>
      </c>
      <c r="C23" s="1" t="s">
        <v>44</v>
      </c>
      <c r="D23" s="1" t="s">
        <v>118</v>
      </c>
      <c r="E23" s="13">
        <v>89500</v>
      </c>
      <c r="F23">
        <f>_xlfn.XLOOKUP(A23,EmpBonus[EmployeID],EmpBonus[Bonus %],0)</f>
        <v>0.24</v>
      </c>
      <c r="G23" s="15">
        <f t="shared" si="0"/>
        <v>21480</v>
      </c>
      <c r="I23" s="3" t="s">
        <v>36</v>
      </c>
      <c r="J23" s="2">
        <v>0.09</v>
      </c>
      <c r="K23" s="8" t="s">
        <v>37</v>
      </c>
    </row>
    <row r="24" spans="1:13" x14ac:dyDescent="0.35">
      <c r="A24" s="3" t="s">
        <v>45</v>
      </c>
      <c r="B24" s="1" t="s">
        <v>43</v>
      </c>
      <c r="C24" s="1" t="s">
        <v>46</v>
      </c>
      <c r="D24" s="1" t="s">
        <v>120</v>
      </c>
      <c r="E24" s="13">
        <v>35971</v>
      </c>
      <c r="F24">
        <f>_xlfn.XLOOKUP(A24,EmpBonus[EmployeID],EmpBonus[Bonus %],0)</f>
        <v>0.14000000000000001</v>
      </c>
      <c r="G24" s="15">
        <f t="shared" si="0"/>
        <v>5035.9400000000005</v>
      </c>
      <c r="I24" s="3" t="s">
        <v>17</v>
      </c>
      <c r="J24" s="2">
        <v>0.09</v>
      </c>
      <c r="K24" s="8" t="s">
        <v>18</v>
      </c>
    </row>
    <row r="25" spans="1:13" x14ac:dyDescent="0.35">
      <c r="A25" s="3" t="s">
        <v>47</v>
      </c>
      <c r="B25" s="1" t="s">
        <v>43</v>
      </c>
      <c r="C25" s="1" t="s">
        <v>48</v>
      </c>
      <c r="D25" s="1" t="s">
        <v>119</v>
      </c>
      <c r="E25" s="13">
        <v>80000</v>
      </c>
      <c r="F25">
        <f>_xlfn.XLOOKUP(A25,EmpBonus[EmployeID],EmpBonus[Bonus %],0)</f>
        <v>0.25</v>
      </c>
      <c r="G25" s="15">
        <f t="shared" si="0"/>
        <v>20000</v>
      </c>
      <c r="I25" s="3" t="s">
        <v>11</v>
      </c>
      <c r="J25" s="2">
        <v>0.08</v>
      </c>
      <c r="K25" s="8" t="s">
        <v>12</v>
      </c>
    </row>
    <row r="26" spans="1:13" x14ac:dyDescent="0.35">
      <c r="A26" s="3" t="s">
        <v>49</v>
      </c>
      <c r="B26" s="1" t="s">
        <v>43</v>
      </c>
      <c r="C26" s="1" t="s">
        <v>50</v>
      </c>
      <c r="D26" s="1" t="s">
        <v>120</v>
      </c>
      <c r="E26" s="13">
        <v>55117</v>
      </c>
      <c r="F26">
        <f>_xlfn.XLOOKUP(A26,EmpBonus[EmployeID],EmpBonus[Bonus %],0)</f>
        <v>0</v>
      </c>
      <c r="G26" s="15">
        <f t="shared" si="0"/>
        <v>0</v>
      </c>
      <c r="I26" s="3" t="s">
        <v>19</v>
      </c>
      <c r="J26" s="2">
        <v>0.06</v>
      </c>
      <c r="K26" s="8" t="s">
        <v>20</v>
      </c>
    </row>
    <row r="27" spans="1:13" x14ac:dyDescent="0.35">
      <c r="A27" s="3" t="s">
        <v>51</v>
      </c>
      <c r="B27" s="1" t="s">
        <v>43</v>
      </c>
      <c r="C27" s="1" t="s">
        <v>52</v>
      </c>
      <c r="D27" s="1" t="s">
        <v>118</v>
      </c>
      <c r="E27" s="13">
        <v>58445</v>
      </c>
      <c r="F27">
        <f>_xlfn.XLOOKUP(A27,EmpBonus[EmployeID],EmpBonus[Bonus %],0)</f>
        <v>0.25</v>
      </c>
      <c r="G27" s="15">
        <f t="shared" si="0"/>
        <v>14611.25</v>
      </c>
      <c r="I27" s="3" t="s">
        <v>23</v>
      </c>
      <c r="J27" s="2">
        <v>0.06</v>
      </c>
      <c r="K27" s="8" t="s">
        <v>24</v>
      </c>
    </row>
    <row r="28" spans="1:13" x14ac:dyDescent="0.35">
      <c r="A28" s="3" t="s">
        <v>53</v>
      </c>
      <c r="B28" s="1" t="s">
        <v>43</v>
      </c>
      <c r="C28" s="1" t="s">
        <v>54</v>
      </c>
      <c r="D28" s="1" t="s">
        <v>120</v>
      </c>
      <c r="E28" s="13">
        <v>120000</v>
      </c>
      <c r="F28">
        <f>_xlfn.XLOOKUP(A28,EmpBonus[EmployeID],EmpBonus[Bonus %],0)</f>
        <v>0.21</v>
      </c>
      <c r="G28" s="15">
        <f t="shared" si="0"/>
        <v>25200</v>
      </c>
      <c r="I28" s="3" t="s">
        <v>65</v>
      </c>
      <c r="J28" s="2">
        <v>0.06</v>
      </c>
      <c r="K28" s="8" t="s">
        <v>66</v>
      </c>
    </row>
    <row r="29" spans="1:13" x14ac:dyDescent="0.35">
      <c r="A29" s="3" t="s">
        <v>55</v>
      </c>
      <c r="B29" s="1" t="s">
        <v>43</v>
      </c>
      <c r="C29" s="1" t="s">
        <v>56</v>
      </c>
      <c r="D29" s="1" t="s">
        <v>120</v>
      </c>
      <c r="E29" s="13">
        <v>45117</v>
      </c>
      <c r="F29">
        <f>_xlfn.XLOOKUP(A29,EmpBonus[EmployeID],EmpBonus[Bonus %],0)</f>
        <v>0.17</v>
      </c>
      <c r="G29" s="15">
        <f t="shared" si="0"/>
        <v>7669.89</v>
      </c>
      <c r="I29" s="3" t="s">
        <v>70</v>
      </c>
      <c r="J29" s="2">
        <v>0.15</v>
      </c>
      <c r="K29" s="8" t="s">
        <v>71</v>
      </c>
    </row>
    <row r="30" spans="1:13" x14ac:dyDescent="0.35">
      <c r="A30" s="3" t="s">
        <v>57</v>
      </c>
      <c r="B30" s="1" t="s">
        <v>43</v>
      </c>
      <c r="C30" s="1" t="s">
        <v>58</v>
      </c>
      <c r="D30" s="1" t="s">
        <v>119</v>
      </c>
      <c r="E30" s="13">
        <v>50545</v>
      </c>
      <c r="F30">
        <f>_xlfn.XLOOKUP(A30,EmpBonus[EmployeID],EmpBonus[Bonus %],0)</f>
        <v>0</v>
      </c>
      <c r="G30" s="15">
        <f t="shared" si="0"/>
        <v>0</v>
      </c>
      <c r="I30" s="3" t="s">
        <v>72</v>
      </c>
      <c r="J30" s="2">
        <v>0.15</v>
      </c>
      <c r="K30" s="8" t="s">
        <v>73</v>
      </c>
    </row>
    <row r="31" spans="1:13" x14ac:dyDescent="0.35">
      <c r="A31" s="3" t="s">
        <v>59</v>
      </c>
      <c r="B31" s="1" t="s">
        <v>43</v>
      </c>
      <c r="C31" s="1" t="s">
        <v>60</v>
      </c>
      <c r="D31" s="1" t="s">
        <v>118</v>
      </c>
      <c r="E31" s="13">
        <v>140000</v>
      </c>
      <c r="F31">
        <f>_xlfn.XLOOKUP(A31,EmpBonus[EmployeID],EmpBonus[Bonus %],0)</f>
        <v>0.2</v>
      </c>
      <c r="G31" s="15">
        <f t="shared" si="0"/>
        <v>28000</v>
      </c>
      <c r="I31" s="3" t="s">
        <v>74</v>
      </c>
      <c r="J31" s="2">
        <v>0.19</v>
      </c>
      <c r="K31" s="8" t="s">
        <v>75</v>
      </c>
    </row>
    <row r="32" spans="1:13" x14ac:dyDescent="0.35">
      <c r="A32" s="3" t="s">
        <v>61</v>
      </c>
      <c r="B32" s="1" t="s">
        <v>43</v>
      </c>
      <c r="C32" s="1" t="s">
        <v>62</v>
      </c>
      <c r="D32" s="1" t="s">
        <v>120</v>
      </c>
      <c r="E32" s="13">
        <v>90000</v>
      </c>
      <c r="F32">
        <f>_xlfn.XLOOKUP(A32,EmpBonus[EmployeID],EmpBonus[Bonus %],0)</f>
        <v>0.25</v>
      </c>
      <c r="G32" s="15">
        <f t="shared" si="0"/>
        <v>22500</v>
      </c>
      <c r="I32" s="3" t="s">
        <v>76</v>
      </c>
      <c r="J32" s="2">
        <v>0.18</v>
      </c>
      <c r="K32" s="8" t="s">
        <v>77</v>
      </c>
    </row>
    <row r="33" spans="1:11" x14ac:dyDescent="0.35">
      <c r="A33" s="3" t="s">
        <v>63</v>
      </c>
      <c r="B33" s="1" t="s">
        <v>43</v>
      </c>
      <c r="C33" s="1" t="s">
        <v>64</v>
      </c>
      <c r="D33" s="1" t="s">
        <v>119</v>
      </c>
      <c r="E33" s="13">
        <v>88357</v>
      </c>
      <c r="F33">
        <f>_xlfn.XLOOKUP(A33,EmpBonus[EmployeID],EmpBonus[Bonus %],0)</f>
        <v>0</v>
      </c>
      <c r="G33" s="15">
        <f t="shared" si="0"/>
        <v>0</v>
      </c>
      <c r="I33" s="3" t="s">
        <v>78</v>
      </c>
      <c r="J33" s="2">
        <v>0.18</v>
      </c>
      <c r="K33" s="8" t="s">
        <v>79</v>
      </c>
    </row>
    <row r="34" spans="1:11" x14ac:dyDescent="0.35">
      <c r="A34" s="3" t="s">
        <v>65</v>
      </c>
      <c r="B34" s="1" t="s">
        <v>43</v>
      </c>
      <c r="C34" s="1" t="s">
        <v>66</v>
      </c>
      <c r="D34" s="1" t="s">
        <v>120</v>
      </c>
      <c r="E34" s="13">
        <v>59200</v>
      </c>
      <c r="F34">
        <f>_xlfn.XLOOKUP(A34,EmpBonus[EmployeID],EmpBonus[Bonus %],0)</f>
        <v>0.06</v>
      </c>
      <c r="G34" s="15">
        <f t="shared" si="0"/>
        <v>3552</v>
      </c>
      <c r="I34" s="3" t="s">
        <v>80</v>
      </c>
      <c r="J34" s="2">
        <v>0.21</v>
      </c>
      <c r="K34" s="8" t="s">
        <v>81</v>
      </c>
    </row>
    <row r="35" spans="1:11" x14ac:dyDescent="0.35">
      <c r="A35" s="3" t="s">
        <v>70</v>
      </c>
      <c r="B35" s="1" t="s">
        <v>43</v>
      </c>
      <c r="C35" s="1" t="s">
        <v>71</v>
      </c>
      <c r="D35" s="1" t="s">
        <v>118</v>
      </c>
      <c r="E35" s="13">
        <v>97000</v>
      </c>
      <c r="F35">
        <f>_xlfn.XLOOKUP(A35,EmpBonus[EmployeID],EmpBonus[Bonus %],0)</f>
        <v>0.15</v>
      </c>
      <c r="G35" s="15">
        <f t="shared" si="0"/>
        <v>14550</v>
      </c>
      <c r="I35" s="3" t="s">
        <v>82</v>
      </c>
      <c r="J35" s="2">
        <v>0.14000000000000001</v>
      </c>
      <c r="K35" s="8" t="s">
        <v>83</v>
      </c>
    </row>
    <row r="36" spans="1:11" x14ac:dyDescent="0.35">
      <c r="A36" s="3" t="s">
        <v>72</v>
      </c>
      <c r="B36" s="1" t="s">
        <v>43</v>
      </c>
      <c r="C36" s="1" t="s">
        <v>147</v>
      </c>
      <c r="D36" s="1" t="s">
        <v>120</v>
      </c>
      <c r="E36" s="13">
        <v>68357</v>
      </c>
      <c r="F36">
        <f>_xlfn.XLOOKUP(A36,EmpBonus[EmployeID],EmpBonus[Bonus %],0)</f>
        <v>0.15</v>
      </c>
      <c r="G36" s="15">
        <f t="shared" ref="G36:G53" si="1">(E36*F36)</f>
        <v>10253.549999999999</v>
      </c>
      <c r="I36" s="3" t="s">
        <v>84</v>
      </c>
      <c r="J36" s="2">
        <v>0.16</v>
      </c>
      <c r="K36" s="8" t="s">
        <v>85</v>
      </c>
    </row>
    <row r="37" spans="1:11" x14ac:dyDescent="0.35">
      <c r="A37" s="3" t="s">
        <v>74</v>
      </c>
      <c r="B37" s="1" t="s">
        <v>43</v>
      </c>
      <c r="C37" s="1" t="s">
        <v>75</v>
      </c>
      <c r="D37" s="1" t="s">
        <v>119</v>
      </c>
      <c r="E37" s="13">
        <v>51800</v>
      </c>
      <c r="F37">
        <f>_xlfn.XLOOKUP(A37,EmpBonus[EmployeID],EmpBonus[Bonus %],0)</f>
        <v>0.19</v>
      </c>
      <c r="G37" s="15">
        <f t="shared" si="1"/>
        <v>9842</v>
      </c>
      <c r="I37" s="3" t="s">
        <v>86</v>
      </c>
      <c r="J37" s="2">
        <v>0.14000000000000001</v>
      </c>
      <c r="K37" s="8" t="s">
        <v>87</v>
      </c>
    </row>
    <row r="38" spans="1:11" x14ac:dyDescent="0.35">
      <c r="A38" s="3" t="s">
        <v>76</v>
      </c>
      <c r="B38" s="1" t="s">
        <v>43</v>
      </c>
      <c r="C38" s="1" t="s">
        <v>77</v>
      </c>
      <c r="D38" s="1" t="s">
        <v>120</v>
      </c>
      <c r="E38" s="13">
        <v>97000</v>
      </c>
      <c r="F38">
        <f>_xlfn.XLOOKUP(A38,EmpBonus[EmployeID],EmpBonus[Bonus %],0)</f>
        <v>0.18</v>
      </c>
      <c r="G38" s="15">
        <f t="shared" si="1"/>
        <v>17460</v>
      </c>
      <c r="I38" s="3" t="s">
        <v>88</v>
      </c>
      <c r="J38" s="2">
        <v>0.22</v>
      </c>
      <c r="K38" s="8" t="s">
        <v>89</v>
      </c>
    </row>
    <row r="39" spans="1:11" x14ac:dyDescent="0.35">
      <c r="A39" s="3" t="s">
        <v>78</v>
      </c>
      <c r="B39" s="1" t="s">
        <v>43</v>
      </c>
      <c r="C39" s="1" t="s">
        <v>79</v>
      </c>
      <c r="D39" s="1" t="s">
        <v>118</v>
      </c>
      <c r="E39" s="13">
        <v>45000</v>
      </c>
      <c r="F39">
        <f>_xlfn.XLOOKUP(A39,EmpBonus[EmployeID],EmpBonus[Bonus %],0)</f>
        <v>0.18</v>
      </c>
      <c r="G39" s="15">
        <f t="shared" si="1"/>
        <v>8100</v>
      </c>
      <c r="I39" s="3" t="s">
        <v>90</v>
      </c>
      <c r="J39" s="2">
        <v>0.13</v>
      </c>
      <c r="K39" s="8" t="s">
        <v>91</v>
      </c>
    </row>
    <row r="40" spans="1:11" x14ac:dyDescent="0.35">
      <c r="A40" s="3" t="s">
        <v>80</v>
      </c>
      <c r="B40" s="1" t="s">
        <v>30</v>
      </c>
      <c r="C40" s="1" t="s">
        <v>81</v>
      </c>
      <c r="D40" s="1" t="s">
        <v>120</v>
      </c>
      <c r="E40" s="13">
        <v>89500</v>
      </c>
      <c r="F40">
        <f>_xlfn.XLOOKUP(A40,EmpBonus[EmployeID],EmpBonus[Bonus %],0)</f>
        <v>0.21</v>
      </c>
      <c r="G40" s="15">
        <f t="shared" si="1"/>
        <v>18795</v>
      </c>
      <c r="I40" s="3" t="s">
        <v>92</v>
      </c>
      <c r="J40" s="2">
        <v>0.16</v>
      </c>
      <c r="K40" s="8" t="s">
        <v>93</v>
      </c>
    </row>
    <row r="41" spans="1:11" x14ac:dyDescent="0.35">
      <c r="A41" s="3" t="s">
        <v>82</v>
      </c>
      <c r="B41" s="1" t="s">
        <v>30</v>
      </c>
      <c r="C41" s="1" t="s">
        <v>83</v>
      </c>
      <c r="D41" s="1" t="s">
        <v>119</v>
      </c>
      <c r="E41" s="13">
        <v>35971</v>
      </c>
      <c r="F41">
        <f>_xlfn.XLOOKUP(A41,EmpBonus[EmployeID],EmpBonus[Bonus %],0)</f>
        <v>0.14000000000000001</v>
      </c>
      <c r="G41" s="15">
        <f t="shared" si="1"/>
        <v>5035.9400000000005</v>
      </c>
      <c r="I41" s="3" t="s">
        <v>94</v>
      </c>
      <c r="J41" s="2">
        <v>0.09</v>
      </c>
      <c r="K41" s="8" t="s">
        <v>95</v>
      </c>
    </row>
    <row r="42" spans="1:11" x14ac:dyDescent="0.35">
      <c r="A42" s="3" t="s">
        <v>84</v>
      </c>
      <c r="B42" s="1" t="s">
        <v>30</v>
      </c>
      <c r="C42" s="1" t="s">
        <v>85</v>
      </c>
      <c r="D42" s="1" t="s">
        <v>119</v>
      </c>
      <c r="E42" s="13">
        <v>80000</v>
      </c>
      <c r="F42">
        <f>_xlfn.XLOOKUP(A42,EmpBonus[EmployeID],EmpBonus[Bonus %],0)</f>
        <v>0.16</v>
      </c>
      <c r="G42" s="15">
        <f t="shared" si="1"/>
        <v>12800</v>
      </c>
      <c r="I42" s="3" t="s">
        <v>96</v>
      </c>
      <c r="J42" s="2">
        <v>0.1</v>
      </c>
      <c r="K42" s="8" t="s">
        <v>97</v>
      </c>
    </row>
    <row r="43" spans="1:11" x14ac:dyDescent="0.35">
      <c r="A43" s="3" t="s">
        <v>86</v>
      </c>
      <c r="B43" s="1" t="s">
        <v>30</v>
      </c>
      <c r="C43" s="1" t="s">
        <v>87</v>
      </c>
      <c r="D43" s="1" t="s">
        <v>118</v>
      </c>
      <c r="E43" s="13">
        <v>55117</v>
      </c>
      <c r="F43">
        <f>_xlfn.XLOOKUP(A43,EmpBonus[EmployeID],EmpBonus[Bonus %],0)</f>
        <v>0.14000000000000001</v>
      </c>
      <c r="G43" s="15">
        <f t="shared" si="1"/>
        <v>7716.380000000001</v>
      </c>
      <c r="I43" s="3" t="s">
        <v>98</v>
      </c>
      <c r="J43" s="2">
        <v>0.18</v>
      </c>
      <c r="K43" s="8" t="s">
        <v>99</v>
      </c>
    </row>
    <row r="44" spans="1:11" x14ac:dyDescent="0.35">
      <c r="A44" s="3" t="s">
        <v>88</v>
      </c>
      <c r="B44" s="1" t="s">
        <v>4</v>
      </c>
      <c r="C44" s="1" t="s">
        <v>89</v>
      </c>
      <c r="D44" s="1" t="s">
        <v>120</v>
      </c>
      <c r="E44" s="13">
        <v>58445</v>
      </c>
      <c r="F44">
        <f>_xlfn.XLOOKUP(A44,EmpBonus[EmployeID],EmpBonus[Bonus %],0)</f>
        <v>0.22</v>
      </c>
      <c r="G44" s="15">
        <f t="shared" si="1"/>
        <v>12857.9</v>
      </c>
      <c r="I44" s="3" t="s">
        <v>100</v>
      </c>
      <c r="J44" s="2">
        <v>0.13</v>
      </c>
      <c r="K44" s="8" t="s">
        <v>101</v>
      </c>
    </row>
    <row r="45" spans="1:11" x14ac:dyDescent="0.35">
      <c r="A45" s="3" t="s">
        <v>90</v>
      </c>
      <c r="B45" s="1" t="s">
        <v>4</v>
      </c>
      <c r="C45" s="1" t="s">
        <v>91</v>
      </c>
      <c r="D45" s="1" t="s">
        <v>120</v>
      </c>
      <c r="E45" s="13">
        <v>120000</v>
      </c>
      <c r="F45">
        <f>_xlfn.XLOOKUP(A45,EmpBonus[EmployeID],EmpBonus[Bonus %],0)</f>
        <v>0.13</v>
      </c>
      <c r="G45" s="15">
        <f t="shared" si="1"/>
        <v>15600</v>
      </c>
      <c r="I45" s="3" t="s">
        <v>102</v>
      </c>
      <c r="J45" s="2">
        <v>0.19</v>
      </c>
      <c r="K45" s="8" t="s">
        <v>103</v>
      </c>
    </row>
    <row r="46" spans="1:11" x14ac:dyDescent="0.35">
      <c r="A46" s="3" t="s">
        <v>92</v>
      </c>
      <c r="B46" s="1" t="s">
        <v>30</v>
      </c>
      <c r="C46" s="1" t="s">
        <v>93</v>
      </c>
      <c r="D46" s="1" t="s">
        <v>119</v>
      </c>
      <c r="E46" s="13">
        <v>45450</v>
      </c>
      <c r="F46">
        <f>_xlfn.XLOOKUP(A46,EmpBonus[EmployeID],EmpBonus[Bonus %],0)</f>
        <v>0.16</v>
      </c>
      <c r="G46" s="15">
        <f t="shared" si="1"/>
        <v>7272</v>
      </c>
      <c r="I46" s="3" t="s">
        <v>104</v>
      </c>
      <c r="J46" s="2">
        <v>0.2</v>
      </c>
      <c r="K46" s="8" t="s">
        <v>105</v>
      </c>
    </row>
    <row r="47" spans="1:11" x14ac:dyDescent="0.35">
      <c r="A47" s="3" t="s">
        <v>94</v>
      </c>
      <c r="B47" s="1" t="s">
        <v>30</v>
      </c>
      <c r="C47" s="1" t="s">
        <v>95</v>
      </c>
      <c r="D47" s="1" t="s">
        <v>120</v>
      </c>
      <c r="E47" s="13">
        <v>89500</v>
      </c>
      <c r="F47">
        <f>_xlfn.XLOOKUP(A47,EmpBonus[EmployeID],EmpBonus[Bonus %],0)</f>
        <v>0.09</v>
      </c>
      <c r="G47" s="15">
        <f t="shared" si="1"/>
        <v>8055</v>
      </c>
      <c r="I47" s="6" t="s">
        <v>106</v>
      </c>
      <c r="J47" s="10">
        <v>0.11</v>
      </c>
      <c r="K47" s="11" t="s">
        <v>107</v>
      </c>
    </row>
    <row r="48" spans="1:11" x14ac:dyDescent="0.35">
      <c r="A48" s="3" t="s">
        <v>96</v>
      </c>
      <c r="B48" s="1" t="s">
        <v>30</v>
      </c>
      <c r="C48" s="1" t="s">
        <v>97</v>
      </c>
      <c r="D48" s="1" t="s">
        <v>118</v>
      </c>
      <c r="E48" s="13">
        <v>65971</v>
      </c>
      <c r="F48">
        <f>_xlfn.XLOOKUP(A48,EmpBonus[EmployeID],EmpBonus[Bonus %],0)</f>
        <v>0.1</v>
      </c>
      <c r="G48" s="15">
        <f t="shared" si="1"/>
        <v>6597.1</v>
      </c>
    </row>
    <row r="49" spans="1:7" x14ac:dyDescent="0.35">
      <c r="A49" s="3" t="s">
        <v>98</v>
      </c>
      <c r="B49" s="1" t="s">
        <v>30</v>
      </c>
      <c r="C49" s="1" t="s">
        <v>99</v>
      </c>
      <c r="D49" s="1" t="s">
        <v>120</v>
      </c>
      <c r="E49" s="13">
        <v>80000</v>
      </c>
      <c r="F49">
        <f>_xlfn.XLOOKUP(A49,EmpBonus[EmployeID],EmpBonus[Bonus %],0)</f>
        <v>0.18</v>
      </c>
      <c r="G49" s="15">
        <f t="shared" si="1"/>
        <v>14400</v>
      </c>
    </row>
    <row r="50" spans="1:7" x14ac:dyDescent="0.35">
      <c r="A50" s="3" t="s">
        <v>100</v>
      </c>
      <c r="B50" s="1" t="s">
        <v>4</v>
      </c>
      <c r="C50" s="1" t="s">
        <v>101</v>
      </c>
      <c r="D50" s="1" t="s">
        <v>119</v>
      </c>
      <c r="E50" s="13">
        <v>55117</v>
      </c>
      <c r="F50">
        <f>_xlfn.XLOOKUP(A50,EmpBonus[EmployeID],EmpBonus[Bonus %],0)</f>
        <v>0.13</v>
      </c>
      <c r="G50" s="15">
        <f t="shared" si="1"/>
        <v>7165.21</v>
      </c>
    </row>
    <row r="51" spans="1:7" x14ac:dyDescent="0.35">
      <c r="A51" s="3" t="s">
        <v>102</v>
      </c>
      <c r="B51" s="1" t="s">
        <v>4</v>
      </c>
      <c r="C51" s="1" t="s">
        <v>103</v>
      </c>
      <c r="D51" s="1" t="s">
        <v>118</v>
      </c>
      <c r="E51" s="13">
        <v>60445</v>
      </c>
      <c r="F51">
        <f>_xlfn.XLOOKUP(A51,EmpBonus[EmployeID],EmpBonus[Bonus %],0)</f>
        <v>0.19</v>
      </c>
      <c r="G51" s="15">
        <f t="shared" si="1"/>
        <v>11484.55</v>
      </c>
    </row>
    <row r="52" spans="1:7" x14ac:dyDescent="0.35">
      <c r="A52" s="3" t="s">
        <v>104</v>
      </c>
      <c r="B52" s="1" t="s">
        <v>4</v>
      </c>
      <c r="C52" s="1" t="s">
        <v>105</v>
      </c>
      <c r="D52" s="1" t="s">
        <v>120</v>
      </c>
      <c r="E52" s="13">
        <v>83117</v>
      </c>
      <c r="F52">
        <f>_xlfn.XLOOKUP(A52,EmpBonus[EmployeID],EmpBonus[Bonus %],0)</f>
        <v>0.2</v>
      </c>
      <c r="G52" s="15">
        <f t="shared" si="1"/>
        <v>16623.400000000001</v>
      </c>
    </row>
    <row r="53" spans="1:7" x14ac:dyDescent="0.35">
      <c r="A53" s="6" t="s">
        <v>106</v>
      </c>
      <c r="B53" s="7" t="s">
        <v>4</v>
      </c>
      <c r="C53" s="7" t="s">
        <v>107</v>
      </c>
      <c r="D53" s="7" t="s">
        <v>118</v>
      </c>
      <c r="E53" s="14">
        <v>58445</v>
      </c>
      <c r="F53">
        <f>_xlfn.XLOOKUP(A53,EmpBonus[EmployeID],EmpBonus[Bonus %],0)</f>
        <v>0.11</v>
      </c>
      <c r="G53" s="15">
        <f t="shared" si="1"/>
        <v>6428.95</v>
      </c>
    </row>
    <row r="54" spans="1:7" x14ac:dyDescent="0.35">
      <c r="A54" s="6" t="s">
        <v>128</v>
      </c>
      <c r="B54" s="7"/>
      <c r="C54" s="7"/>
      <c r="D54" s="7"/>
      <c r="E54" s="21">
        <f>SUBTOTAL(109,EMPData4[Yearly Sal])</f>
        <v>3619876</v>
      </c>
      <c r="F54" s="28"/>
      <c r="G54" s="28"/>
    </row>
  </sheetData>
  <pageMargins left="0.7" right="0.7" top="0.75" bottom="0.75" header="0.3" footer="0.3"/>
  <pageSetup orientation="portrait" verticalDpi="300" r:id="rId1"/>
  <tableParts count="2">
    <tablePart r:id="rId2"/>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9DB0C-8F70-4F7C-A3D1-8A0F1AD171BC}">
  <dimension ref="A1:R17"/>
  <sheetViews>
    <sheetView topLeftCell="A12" workbookViewId="0">
      <selection activeCell="D16" sqref="D16"/>
    </sheetView>
  </sheetViews>
  <sheetFormatPr defaultRowHeight="14.5" x14ac:dyDescent="0.35"/>
  <cols>
    <col min="2" max="2" width="13.26953125" customWidth="1"/>
    <col min="3" max="3" width="13.08984375" customWidth="1"/>
    <col min="4" max="4" width="16.54296875" customWidth="1"/>
    <col min="5" max="5" width="11.08984375" customWidth="1"/>
    <col min="6" max="6" width="12.453125" customWidth="1"/>
    <col min="7" max="7" width="11.26953125" style="17" customWidth="1"/>
    <col min="8" max="8" width="13.453125" customWidth="1"/>
    <col min="10" max="10" width="12.08984375" hidden="1" customWidth="1"/>
    <col min="11" max="11" width="10.1796875" hidden="1" customWidth="1"/>
    <col min="12" max="12" width="16.7265625" hidden="1" customWidth="1"/>
  </cols>
  <sheetData>
    <row r="1" spans="1:18" ht="36" x14ac:dyDescent="0.8">
      <c r="A1" s="18"/>
      <c r="B1" s="19" t="s">
        <v>129</v>
      </c>
      <c r="C1" s="19"/>
      <c r="D1" s="19"/>
      <c r="E1" s="19"/>
      <c r="F1" s="19"/>
      <c r="G1" s="19"/>
      <c r="H1" s="19"/>
      <c r="I1" s="19"/>
      <c r="J1" s="19"/>
      <c r="K1" s="19"/>
      <c r="L1" s="19"/>
      <c r="M1" s="19"/>
      <c r="N1" s="19"/>
      <c r="O1" s="19"/>
      <c r="P1" s="19"/>
      <c r="Q1" s="19"/>
      <c r="R1" s="19"/>
    </row>
    <row r="17" spans="1:1" x14ac:dyDescent="0.35">
      <c r="A17" t="s">
        <v>144</v>
      </c>
    </row>
  </sheetData>
  <pageMargins left="0.7" right="0.7" top="0.75" bottom="0.75" header="0.3" footer="0.3"/>
  <pageSetup orientation="portrait" verticalDpi="3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6C375-F281-4237-AD18-DB75653BDE6D}">
  <dimension ref="A3:B54"/>
  <sheetViews>
    <sheetView workbookViewId="0">
      <selection activeCell="B3" sqref="B3"/>
    </sheetView>
  </sheetViews>
  <sheetFormatPr defaultRowHeight="14.5" x14ac:dyDescent="0.35"/>
  <cols>
    <col min="1" max="1" width="16.26953125" bestFit="1" customWidth="1"/>
    <col min="2" max="2" width="14.6328125" bestFit="1" customWidth="1"/>
  </cols>
  <sheetData>
    <row r="3" spans="1:2" x14ac:dyDescent="0.35">
      <c r="A3" s="25" t="s">
        <v>2</v>
      </c>
      <c r="B3" t="s">
        <v>155</v>
      </c>
    </row>
    <row r="4" spans="1:2" x14ac:dyDescent="0.35">
      <c r="A4" s="26" t="s">
        <v>33</v>
      </c>
      <c r="B4" s="23">
        <v>19800</v>
      </c>
    </row>
    <row r="5" spans="1:2" x14ac:dyDescent="0.35">
      <c r="A5" s="26" t="s">
        <v>37</v>
      </c>
      <c r="B5" s="23">
        <v>4662</v>
      </c>
    </row>
    <row r="6" spans="1:2" x14ac:dyDescent="0.35">
      <c r="A6" s="26" t="s">
        <v>71</v>
      </c>
      <c r="B6" s="23">
        <v>14550</v>
      </c>
    </row>
    <row r="7" spans="1:2" x14ac:dyDescent="0.35">
      <c r="A7" s="26" t="s">
        <v>56</v>
      </c>
      <c r="B7" s="23">
        <v>7669.89</v>
      </c>
    </row>
    <row r="8" spans="1:2" x14ac:dyDescent="0.35">
      <c r="A8" s="26" t="s">
        <v>26</v>
      </c>
      <c r="B8" s="23">
        <v>10828.08</v>
      </c>
    </row>
    <row r="9" spans="1:2" x14ac:dyDescent="0.35">
      <c r="A9" s="26" t="s">
        <v>97</v>
      </c>
      <c r="B9" s="23">
        <v>6597.1</v>
      </c>
    </row>
    <row r="10" spans="1:2" x14ac:dyDescent="0.35">
      <c r="A10" s="26" t="s">
        <v>39</v>
      </c>
      <c r="B10" s="23">
        <v>18430</v>
      </c>
    </row>
    <row r="11" spans="1:2" x14ac:dyDescent="0.35">
      <c r="A11" s="26" t="s">
        <v>54</v>
      </c>
      <c r="B11" s="23">
        <v>25200</v>
      </c>
    </row>
    <row r="12" spans="1:2" x14ac:dyDescent="0.35">
      <c r="A12" s="26" t="s">
        <v>60</v>
      </c>
      <c r="B12" s="23">
        <v>28000</v>
      </c>
    </row>
    <row r="13" spans="1:2" x14ac:dyDescent="0.35">
      <c r="A13" s="26" t="s">
        <v>50</v>
      </c>
      <c r="B13" s="23">
        <v>0</v>
      </c>
    </row>
    <row r="14" spans="1:2" x14ac:dyDescent="0.35">
      <c r="A14" s="26" t="s">
        <v>58</v>
      </c>
      <c r="B14" s="23">
        <v>0</v>
      </c>
    </row>
    <row r="15" spans="1:2" x14ac:dyDescent="0.35">
      <c r="A15" s="26" t="s">
        <v>101</v>
      </c>
      <c r="B15" s="23">
        <v>7165.21</v>
      </c>
    </row>
    <row r="16" spans="1:2" x14ac:dyDescent="0.35">
      <c r="A16" s="26" t="s">
        <v>18</v>
      </c>
      <c r="B16" s="23">
        <v>4050</v>
      </c>
    </row>
    <row r="17" spans="1:2" x14ac:dyDescent="0.35">
      <c r="A17" s="26" t="s">
        <v>44</v>
      </c>
      <c r="B17" s="23">
        <v>21480</v>
      </c>
    </row>
    <row r="18" spans="1:2" x14ac:dyDescent="0.35">
      <c r="A18" s="26" t="s">
        <v>83</v>
      </c>
      <c r="B18" s="23">
        <v>5035.9400000000005</v>
      </c>
    </row>
    <row r="19" spans="1:2" x14ac:dyDescent="0.35">
      <c r="A19" s="26" t="s">
        <v>89</v>
      </c>
      <c r="B19" s="23">
        <v>12857.9</v>
      </c>
    </row>
    <row r="20" spans="1:2" x14ac:dyDescent="0.35">
      <c r="A20" s="26" t="s">
        <v>5</v>
      </c>
      <c r="B20" s="23">
        <v>0</v>
      </c>
    </row>
    <row r="21" spans="1:2" x14ac:dyDescent="0.35">
      <c r="A21" s="26" t="s">
        <v>77</v>
      </c>
      <c r="B21" s="23">
        <v>17460</v>
      </c>
    </row>
    <row r="22" spans="1:2" x14ac:dyDescent="0.35">
      <c r="A22" s="26" t="s">
        <v>85</v>
      </c>
      <c r="B22" s="23">
        <v>12800</v>
      </c>
    </row>
    <row r="23" spans="1:2" x14ac:dyDescent="0.35">
      <c r="A23" s="26" t="s">
        <v>87</v>
      </c>
      <c r="B23" s="23">
        <v>7716.380000000001</v>
      </c>
    </row>
    <row r="24" spans="1:2" x14ac:dyDescent="0.35">
      <c r="A24" s="26" t="s">
        <v>79</v>
      </c>
      <c r="B24" s="23">
        <v>8100</v>
      </c>
    </row>
    <row r="25" spans="1:2" x14ac:dyDescent="0.35">
      <c r="A25" s="26" t="s">
        <v>12</v>
      </c>
      <c r="B25" s="23">
        <v>10720</v>
      </c>
    </row>
    <row r="26" spans="1:2" x14ac:dyDescent="0.35">
      <c r="A26" s="26" t="s">
        <v>153</v>
      </c>
      <c r="B26" s="23">
        <v>16623.400000000001</v>
      </c>
    </row>
    <row r="27" spans="1:2" x14ac:dyDescent="0.35">
      <c r="A27" s="26" t="s">
        <v>66</v>
      </c>
      <c r="B27" s="23">
        <v>3552</v>
      </c>
    </row>
    <row r="28" spans="1:2" x14ac:dyDescent="0.35">
      <c r="A28" s="26" t="s">
        <v>95</v>
      </c>
      <c r="B28" s="23">
        <v>8055</v>
      </c>
    </row>
    <row r="29" spans="1:2" x14ac:dyDescent="0.35">
      <c r="A29" s="26" t="s">
        <v>28</v>
      </c>
      <c r="B29" s="23">
        <v>12636.25</v>
      </c>
    </row>
    <row r="30" spans="1:2" x14ac:dyDescent="0.35">
      <c r="A30" s="26" t="s">
        <v>75</v>
      </c>
      <c r="B30" s="23">
        <v>9842</v>
      </c>
    </row>
    <row r="31" spans="1:2" x14ac:dyDescent="0.35">
      <c r="A31" s="26" t="s">
        <v>41</v>
      </c>
      <c r="B31" s="23">
        <v>8100</v>
      </c>
    </row>
    <row r="32" spans="1:2" x14ac:dyDescent="0.35">
      <c r="A32" s="26" t="s">
        <v>31</v>
      </c>
      <c r="B32" s="23">
        <v>14000</v>
      </c>
    </row>
    <row r="33" spans="1:2" x14ac:dyDescent="0.35">
      <c r="A33" s="26" t="s">
        <v>9</v>
      </c>
      <c r="B33" s="23">
        <v>2972.6000000000004</v>
      </c>
    </row>
    <row r="34" spans="1:2" x14ac:dyDescent="0.35">
      <c r="A34" s="26" t="s">
        <v>52</v>
      </c>
      <c r="B34" s="23">
        <v>14611.25</v>
      </c>
    </row>
    <row r="35" spans="1:2" x14ac:dyDescent="0.35">
      <c r="A35" s="26" t="s">
        <v>16</v>
      </c>
      <c r="B35" s="23">
        <v>18900</v>
      </c>
    </row>
    <row r="36" spans="1:2" x14ac:dyDescent="0.35">
      <c r="A36" s="26" t="s">
        <v>22</v>
      </c>
      <c r="B36" s="23">
        <v>5053.33</v>
      </c>
    </row>
    <row r="37" spans="1:2" x14ac:dyDescent="0.35">
      <c r="A37" s="26" t="s">
        <v>46</v>
      </c>
      <c r="B37" s="23">
        <v>5035.9400000000005</v>
      </c>
    </row>
    <row r="38" spans="1:2" x14ac:dyDescent="0.35">
      <c r="A38" s="26" t="s">
        <v>64</v>
      </c>
      <c r="B38" s="23">
        <v>0</v>
      </c>
    </row>
    <row r="39" spans="1:2" x14ac:dyDescent="0.35">
      <c r="A39" s="26" t="s">
        <v>35</v>
      </c>
      <c r="B39" s="23">
        <v>0</v>
      </c>
    </row>
    <row r="40" spans="1:2" x14ac:dyDescent="0.35">
      <c r="A40" s="26" t="s">
        <v>62</v>
      </c>
      <c r="B40" s="23">
        <v>22500</v>
      </c>
    </row>
    <row r="41" spans="1:2" x14ac:dyDescent="0.35">
      <c r="A41" s="26" t="s">
        <v>7</v>
      </c>
      <c r="B41" s="23">
        <v>9114.2100000000009</v>
      </c>
    </row>
    <row r="42" spans="1:2" x14ac:dyDescent="0.35">
      <c r="A42" s="26" t="s">
        <v>48</v>
      </c>
      <c r="B42" s="23">
        <v>20000</v>
      </c>
    </row>
    <row r="43" spans="1:2" x14ac:dyDescent="0.35">
      <c r="A43" s="26" t="s">
        <v>103</v>
      </c>
      <c r="B43" s="23">
        <v>11484.55</v>
      </c>
    </row>
    <row r="44" spans="1:2" x14ac:dyDescent="0.35">
      <c r="A44" s="26" t="s">
        <v>107</v>
      </c>
      <c r="B44" s="23">
        <v>6428.95</v>
      </c>
    </row>
    <row r="45" spans="1:2" x14ac:dyDescent="0.35">
      <c r="A45" s="26" t="s">
        <v>81</v>
      </c>
      <c r="B45" s="23">
        <v>18795</v>
      </c>
    </row>
    <row r="46" spans="1:2" x14ac:dyDescent="0.35">
      <c r="A46" s="26" t="s">
        <v>99</v>
      </c>
      <c r="B46" s="23">
        <v>14400</v>
      </c>
    </row>
    <row r="47" spans="1:2" x14ac:dyDescent="0.35">
      <c r="A47" s="26" t="s">
        <v>154</v>
      </c>
      <c r="B47" s="23">
        <v>7272</v>
      </c>
    </row>
    <row r="48" spans="1:2" x14ac:dyDescent="0.35">
      <c r="A48" s="26" t="s">
        <v>91</v>
      </c>
      <c r="B48" s="23">
        <v>15600</v>
      </c>
    </row>
    <row r="49" spans="1:2" x14ac:dyDescent="0.35">
      <c r="A49" s="26" t="s">
        <v>14</v>
      </c>
      <c r="B49" s="23">
        <v>9398.16</v>
      </c>
    </row>
    <row r="50" spans="1:2" x14ac:dyDescent="0.35">
      <c r="A50" s="26" t="s">
        <v>147</v>
      </c>
      <c r="B50" s="23">
        <v>10253.549999999999</v>
      </c>
    </row>
    <row r="51" spans="1:2" x14ac:dyDescent="0.35">
      <c r="A51" s="26" t="s">
        <v>73</v>
      </c>
      <c r="B51" s="23">
        <v>0</v>
      </c>
    </row>
    <row r="52" spans="1:2" x14ac:dyDescent="0.35">
      <c r="A52" s="26" t="s">
        <v>20</v>
      </c>
      <c r="B52" s="23">
        <v>5370</v>
      </c>
    </row>
    <row r="53" spans="1:2" x14ac:dyDescent="0.35">
      <c r="A53" s="26" t="s">
        <v>24</v>
      </c>
      <c r="B53" s="23">
        <v>4800</v>
      </c>
    </row>
    <row r="54" spans="1:2" x14ac:dyDescent="0.35">
      <c r="A54" s="26" t="s">
        <v>149</v>
      </c>
      <c r="B54">
        <v>517920.69000000006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941C-6CAB-4D0C-945F-BFE34BBAC510}">
  <dimension ref="A1:R13"/>
  <sheetViews>
    <sheetView topLeftCell="A16" workbookViewId="0">
      <selection activeCell="A14" sqref="A14"/>
    </sheetView>
  </sheetViews>
  <sheetFormatPr defaultRowHeight="14.5" x14ac:dyDescent="0.35"/>
  <cols>
    <col min="2" max="2" width="18.08984375" customWidth="1"/>
    <col min="3" max="3" width="12.08984375" style="20" customWidth="1"/>
  </cols>
  <sheetData>
    <row r="1" spans="1:18" ht="36" x14ac:dyDescent="0.8">
      <c r="A1" s="18"/>
      <c r="B1" s="19" t="s">
        <v>130</v>
      </c>
      <c r="C1" s="19"/>
      <c r="D1" s="19"/>
      <c r="E1" s="19"/>
      <c r="F1" s="19"/>
      <c r="G1" s="19"/>
      <c r="H1" s="19"/>
      <c r="I1" s="19"/>
      <c r="J1" s="19"/>
      <c r="K1" s="19"/>
      <c r="L1" s="19"/>
      <c r="M1" s="19"/>
      <c r="N1" s="19"/>
      <c r="O1" s="19"/>
      <c r="P1" s="19"/>
      <c r="Q1" s="19"/>
      <c r="R1" s="19"/>
    </row>
    <row r="13" spans="1:18" x14ac:dyDescent="0.35">
      <c r="A13" t="s">
        <v>145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88401-86A5-4F38-B45F-BC1E762731DF}">
  <dimension ref="A1:Q11"/>
  <sheetViews>
    <sheetView topLeftCell="A5" workbookViewId="0">
      <selection activeCell="D6" sqref="D6"/>
    </sheetView>
  </sheetViews>
  <sheetFormatPr defaultRowHeight="14.5" x14ac:dyDescent="0.35"/>
  <cols>
    <col min="2" max="2" width="7.81640625" style="17" customWidth="1"/>
    <col min="4" max="4" width="13.6328125" bestFit="1" customWidth="1"/>
    <col min="7" max="7" width="7.90625" customWidth="1"/>
    <col min="8" max="8" width="16.6328125" bestFit="1" customWidth="1"/>
  </cols>
  <sheetData>
    <row r="1" spans="1:17" ht="36" x14ac:dyDescent="0.8">
      <c r="A1" s="18"/>
      <c r="B1" s="19" t="s">
        <v>109</v>
      </c>
      <c r="C1" s="19"/>
      <c r="D1" s="19"/>
      <c r="E1" s="19"/>
      <c r="F1" s="19"/>
      <c r="G1" s="19"/>
      <c r="H1" s="19"/>
      <c r="I1" s="19"/>
      <c r="J1" s="19"/>
      <c r="K1" s="19"/>
      <c r="L1" s="19"/>
      <c r="M1" s="19"/>
      <c r="N1" s="19"/>
      <c r="O1" s="19"/>
      <c r="P1" s="19"/>
      <c r="Q1" s="19"/>
    </row>
    <row r="11" spans="1:17" x14ac:dyDescent="0.35">
      <c r="A11" t="s">
        <v>140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AA3BE-ECA0-4AED-AD7D-AA36ACAD27C0}">
  <dimension ref="A1:R9"/>
  <sheetViews>
    <sheetView workbookViewId="0">
      <selection activeCell="C6" sqref="C6"/>
    </sheetView>
  </sheetViews>
  <sheetFormatPr defaultRowHeight="14.5" x14ac:dyDescent="0.35"/>
  <cols>
    <col min="1" max="1" width="4.81640625" customWidth="1"/>
    <col min="3" max="3" width="11.6328125" bestFit="1" customWidth="1"/>
    <col min="4" max="4" width="16.36328125" customWidth="1"/>
    <col min="5" max="5" width="6.08984375" customWidth="1"/>
    <col min="12" max="12" width="2.08984375" customWidth="1"/>
  </cols>
  <sheetData>
    <row r="1" spans="1:18" ht="36" x14ac:dyDescent="0.8">
      <c r="A1" s="18"/>
      <c r="B1" s="19" t="s">
        <v>134</v>
      </c>
      <c r="C1" s="19"/>
      <c r="D1" s="19"/>
      <c r="E1" s="19"/>
      <c r="F1" s="19"/>
      <c r="G1" s="19"/>
      <c r="H1" s="19"/>
      <c r="I1" s="19"/>
      <c r="J1" s="19"/>
      <c r="K1" s="19"/>
      <c r="L1" s="19"/>
      <c r="M1" s="19"/>
      <c r="N1" s="19"/>
      <c r="O1" s="19"/>
      <c r="P1" s="19"/>
      <c r="Q1" s="19"/>
      <c r="R1" s="19"/>
    </row>
    <row r="9" spans="1:18" x14ac:dyDescent="0.35">
      <c r="A9" t="s">
        <v>140</v>
      </c>
    </row>
  </sheetData>
  <pageMargins left="0.7" right="0.7" top="0.75" bottom="0.75" header="0.3" footer="0.3"/>
  <pageSetup orientation="portrait"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6B9F1-D3A6-497B-9DF6-2E2033725D45}">
  <dimension ref="A3:B7"/>
  <sheetViews>
    <sheetView workbookViewId="0">
      <selection activeCell="A8" sqref="A8"/>
    </sheetView>
  </sheetViews>
  <sheetFormatPr defaultRowHeight="14.5" x14ac:dyDescent="0.35"/>
  <cols>
    <col min="1" max="1" width="12.36328125" bestFit="1" customWidth="1"/>
    <col min="2" max="2" width="15.08984375" bestFit="1" customWidth="1"/>
    <col min="3" max="25" width="11.1796875" bestFit="1" customWidth="1"/>
    <col min="26" max="30" width="12.1796875" bestFit="1" customWidth="1"/>
    <col min="31" max="31" width="12" bestFit="1" customWidth="1"/>
  </cols>
  <sheetData>
    <row r="3" spans="1:2" x14ac:dyDescent="0.35">
      <c r="A3" s="25" t="s">
        <v>148</v>
      </c>
      <c r="B3" t="s">
        <v>150</v>
      </c>
    </row>
    <row r="4" spans="1:2" x14ac:dyDescent="0.35">
      <c r="A4" s="26" t="s">
        <v>43</v>
      </c>
      <c r="B4" s="24">
        <v>1271409</v>
      </c>
    </row>
    <row r="5" spans="1:2" x14ac:dyDescent="0.35">
      <c r="A5" s="26" t="s">
        <v>30</v>
      </c>
      <c r="B5" s="24">
        <v>1053666</v>
      </c>
    </row>
    <row r="6" spans="1:2" x14ac:dyDescent="0.35">
      <c r="A6" s="26" t="s">
        <v>4</v>
      </c>
      <c r="B6" s="24">
        <v>1294801</v>
      </c>
    </row>
    <row r="7" spans="1:2" x14ac:dyDescent="0.35">
      <c r="A7" s="26" t="s">
        <v>149</v>
      </c>
      <c r="B7">
        <v>3619876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16D8D-68AD-4B75-9810-C72C4F58245C}">
  <dimension ref="A1:R10"/>
  <sheetViews>
    <sheetView topLeftCell="A9" workbookViewId="0">
      <selection activeCell="L16" sqref="L16"/>
    </sheetView>
  </sheetViews>
  <sheetFormatPr defaultRowHeight="14.5" x14ac:dyDescent="0.35"/>
  <cols>
    <col min="2" max="2" width="13.36328125" bestFit="1" customWidth="1"/>
    <col min="3" max="3" width="18.90625" style="16" customWidth="1"/>
  </cols>
  <sheetData>
    <row r="1" spans="1:18" ht="36" x14ac:dyDescent="0.8">
      <c r="A1" s="18"/>
      <c r="B1" s="19" t="s">
        <v>135</v>
      </c>
      <c r="C1" s="19"/>
      <c r="D1" s="19"/>
      <c r="E1" s="19"/>
      <c r="F1" s="19"/>
      <c r="G1" s="19"/>
      <c r="H1" s="19"/>
      <c r="I1" s="19"/>
      <c r="J1" s="19"/>
      <c r="K1" s="19"/>
      <c r="L1" s="19"/>
      <c r="M1" s="19"/>
      <c r="N1" s="19"/>
      <c r="O1" s="19"/>
      <c r="P1" s="19"/>
      <c r="Q1" s="19"/>
      <c r="R1" s="19"/>
    </row>
    <row r="10" spans="1:18" x14ac:dyDescent="0.35">
      <c r="B10" t="s">
        <v>141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9B4FA-AEF7-4CF9-8562-5AF6FBDE3CDF}">
  <dimension ref="A3:B6"/>
  <sheetViews>
    <sheetView workbookViewId="0">
      <selection activeCell="B11" sqref="B11"/>
    </sheetView>
  </sheetViews>
  <sheetFormatPr defaultRowHeight="14.5" x14ac:dyDescent="0.35"/>
  <cols>
    <col min="1" max="1" width="12.26953125" bestFit="1" customWidth="1"/>
    <col min="2" max="2" width="8.26953125" bestFit="1" customWidth="1"/>
    <col min="3" max="3" width="11.26953125" bestFit="1" customWidth="1"/>
    <col min="4" max="4" width="9.54296875" bestFit="1" customWidth="1"/>
    <col min="5" max="5" width="11.54296875" bestFit="1" customWidth="1"/>
    <col min="6" max="6" width="11.7265625" bestFit="1" customWidth="1"/>
    <col min="7" max="7" width="11.08984375" bestFit="1" customWidth="1"/>
    <col min="8" max="8" width="14.6328125" bestFit="1" customWidth="1"/>
    <col min="9" max="9" width="11.7265625" bestFit="1" customWidth="1"/>
    <col min="10" max="10" width="10.1796875" bestFit="1" customWidth="1"/>
    <col min="11" max="11" width="12.7265625" bestFit="1" customWidth="1"/>
    <col min="12" max="12" width="15.453125" bestFit="1" customWidth="1"/>
    <col min="13" max="13" width="14" bestFit="1" customWidth="1"/>
    <col min="14" max="14" width="14.81640625" bestFit="1" customWidth="1"/>
    <col min="15" max="15" width="10" bestFit="1" customWidth="1"/>
    <col min="16" max="16" width="12.26953125" bestFit="1" customWidth="1"/>
    <col min="17" max="17" width="12.7265625" bestFit="1" customWidth="1"/>
    <col min="18" max="18" width="12.36328125" bestFit="1" customWidth="1"/>
    <col min="19" max="19" width="11.08984375" bestFit="1" customWidth="1"/>
    <col min="20" max="20" width="9.6328125" bestFit="1" customWidth="1"/>
    <col min="21" max="21" width="10.08984375" bestFit="1" customWidth="1"/>
    <col min="22" max="22" width="11.90625" bestFit="1" customWidth="1"/>
    <col min="23" max="23" width="8.81640625" bestFit="1" customWidth="1"/>
    <col min="24" max="24" width="12.1796875" bestFit="1" customWidth="1"/>
    <col min="25" max="25" width="10.7265625" bestFit="1" customWidth="1"/>
    <col min="26" max="26" width="16" bestFit="1" customWidth="1"/>
    <col min="27" max="27" width="9" bestFit="1" customWidth="1"/>
    <col min="28" max="28" width="11.1796875" bestFit="1" customWidth="1"/>
    <col min="29" max="29" width="10.54296875" bestFit="1" customWidth="1"/>
    <col min="30" max="30" width="12.54296875" bestFit="1" customWidth="1"/>
    <col min="31" max="31" width="9.7265625" bestFit="1" customWidth="1"/>
    <col min="32" max="32" width="7.54296875" bestFit="1" customWidth="1"/>
    <col min="33" max="33" width="9.453125" bestFit="1" customWidth="1"/>
    <col min="34" max="34" width="11.26953125" bestFit="1" customWidth="1"/>
    <col min="35" max="35" width="11.7265625" bestFit="1" customWidth="1"/>
    <col min="36" max="36" width="12.26953125" bestFit="1" customWidth="1"/>
    <col min="37" max="37" width="13.26953125" bestFit="1" customWidth="1"/>
    <col min="38" max="38" width="16.36328125" bestFit="1" customWidth="1"/>
    <col min="39" max="39" width="11.7265625" bestFit="1" customWidth="1"/>
    <col min="40" max="40" width="10" bestFit="1" customWidth="1"/>
    <col min="41" max="41" width="12" bestFit="1" customWidth="1"/>
    <col min="42" max="42" width="11" bestFit="1" customWidth="1"/>
    <col min="43" max="43" width="12.453125" bestFit="1" customWidth="1"/>
    <col min="44" max="44" width="11.1796875" bestFit="1" customWidth="1"/>
    <col min="45" max="45" width="16.7265625" bestFit="1" customWidth="1"/>
    <col min="46" max="46" width="14.453125" bestFit="1" customWidth="1"/>
    <col min="47" max="47" width="11.54296875" bestFit="1" customWidth="1"/>
    <col min="48" max="48" width="10.90625" bestFit="1" customWidth="1"/>
    <col min="49" max="49" width="10.36328125" bestFit="1" customWidth="1"/>
    <col min="50" max="50" width="11.81640625" bestFit="1" customWidth="1"/>
    <col min="51" max="51" width="15.36328125" bestFit="1" customWidth="1"/>
    <col min="52" max="52" width="10.7265625" bestFit="1" customWidth="1"/>
    <col min="53" max="53" width="9.7265625" bestFit="1" customWidth="1"/>
    <col min="54" max="54" width="10.7265625" bestFit="1" customWidth="1"/>
  </cols>
  <sheetData>
    <row r="3" spans="1:2" x14ac:dyDescent="0.35">
      <c r="A3" s="25" t="s">
        <v>2</v>
      </c>
      <c r="B3" t="s">
        <v>151</v>
      </c>
    </row>
    <row r="4" spans="1:2" x14ac:dyDescent="0.35">
      <c r="A4" s="26" t="s">
        <v>60</v>
      </c>
      <c r="B4" s="24">
        <v>140000</v>
      </c>
    </row>
    <row r="5" spans="1:2" x14ac:dyDescent="0.35">
      <c r="A5" s="26" t="s">
        <v>31</v>
      </c>
      <c r="B5" s="24">
        <v>140000</v>
      </c>
    </row>
    <row r="6" spans="1:2" x14ac:dyDescent="0.35">
      <c r="A6" s="26" t="s">
        <v>149</v>
      </c>
      <c r="B6">
        <v>280000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47813-1B6E-4F4F-8605-04D919987137}">
  <dimension ref="A1:R13"/>
  <sheetViews>
    <sheetView topLeftCell="A7" workbookViewId="0">
      <selection activeCell="B3" sqref="B3"/>
    </sheetView>
  </sheetViews>
  <sheetFormatPr defaultRowHeight="14.5" x14ac:dyDescent="0.35"/>
  <cols>
    <col min="2" max="2" width="15.81640625" customWidth="1"/>
    <col min="3" max="3" width="17.36328125" style="16" customWidth="1"/>
  </cols>
  <sheetData>
    <row r="1" spans="1:18" ht="36" x14ac:dyDescent="0.8">
      <c r="A1" s="18"/>
      <c r="B1" s="19" t="s">
        <v>136</v>
      </c>
      <c r="C1" s="19"/>
      <c r="D1" s="19"/>
      <c r="E1" s="19"/>
      <c r="F1" s="19"/>
      <c r="G1" s="19"/>
      <c r="H1" s="19"/>
      <c r="I1" s="19"/>
      <c r="J1" s="19"/>
      <c r="K1" s="19"/>
      <c r="L1" s="19"/>
      <c r="M1" s="19"/>
      <c r="N1" s="19"/>
      <c r="O1" s="19"/>
      <c r="P1" s="19"/>
      <c r="Q1" s="19"/>
      <c r="R1" s="19"/>
    </row>
    <row r="13" spans="1:18" x14ac:dyDescent="0.35">
      <c r="A13" t="s">
        <v>142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7DAB4-03CE-43F0-970C-090249C47EBC}">
  <dimension ref="A1:R14"/>
  <sheetViews>
    <sheetView topLeftCell="A8" workbookViewId="0">
      <selection activeCell="J20" sqref="J20"/>
    </sheetView>
  </sheetViews>
  <sheetFormatPr defaultRowHeight="14.5" x14ac:dyDescent="0.35"/>
  <cols>
    <col min="2" max="2" width="16.54296875" customWidth="1"/>
    <col min="3" max="3" width="15.08984375" style="16" bestFit="1" customWidth="1"/>
  </cols>
  <sheetData>
    <row r="1" spans="1:18" ht="36" x14ac:dyDescent="0.8">
      <c r="A1" s="18"/>
      <c r="B1" s="19" t="s">
        <v>137</v>
      </c>
      <c r="C1" s="19"/>
      <c r="D1" s="19"/>
      <c r="E1" s="19"/>
      <c r="F1" s="19"/>
      <c r="G1" s="19"/>
      <c r="H1" s="19"/>
      <c r="I1" s="19"/>
      <c r="J1" s="19"/>
      <c r="K1" s="19"/>
      <c r="L1" s="19"/>
      <c r="M1" s="19"/>
      <c r="N1" s="19"/>
      <c r="O1" s="19"/>
      <c r="P1" s="19"/>
      <c r="Q1" s="19"/>
      <c r="R1" s="19"/>
    </row>
    <row r="14" spans="1:18" x14ac:dyDescent="0.35">
      <c r="A14" t="s">
        <v>142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B2E4B-AB9B-4C86-A932-5E23005E6B71}">
  <dimension ref="A3:B6"/>
  <sheetViews>
    <sheetView workbookViewId="0">
      <selection activeCell="B7" sqref="B7"/>
    </sheetView>
  </sheetViews>
  <sheetFormatPr defaultRowHeight="14.5" x14ac:dyDescent="0.35"/>
  <cols>
    <col min="1" max="1" width="12.36328125" bestFit="1" customWidth="1"/>
    <col min="2" max="2" width="7.26953125" bestFit="1" customWidth="1"/>
  </cols>
  <sheetData>
    <row r="3" spans="1:2" x14ac:dyDescent="0.35">
      <c r="A3" s="25" t="s">
        <v>2</v>
      </c>
      <c r="B3" t="s">
        <v>151</v>
      </c>
    </row>
    <row r="4" spans="1:2" x14ac:dyDescent="0.35">
      <c r="A4" s="26" t="s">
        <v>9</v>
      </c>
      <c r="B4" s="24">
        <v>29726</v>
      </c>
    </row>
    <row r="5" spans="1:2" x14ac:dyDescent="0.35">
      <c r="A5" s="26" t="s">
        <v>22</v>
      </c>
      <c r="B5" s="24">
        <v>21971</v>
      </c>
    </row>
    <row r="6" spans="1:2" x14ac:dyDescent="0.35">
      <c r="A6" s="26" t="s">
        <v>149</v>
      </c>
      <c r="B6">
        <v>51697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Master</vt:lpstr>
      <vt:lpstr>1</vt:lpstr>
      <vt:lpstr>2.a</vt:lpstr>
      <vt:lpstr>Question 2.B PT</vt:lpstr>
      <vt:lpstr>2.b</vt:lpstr>
      <vt:lpstr>Question 3.A PT</vt:lpstr>
      <vt:lpstr>3.a</vt:lpstr>
      <vt:lpstr>3.b</vt:lpstr>
      <vt:lpstr>Question 3.B PT</vt:lpstr>
      <vt:lpstr>Question 4.A PT</vt:lpstr>
      <vt:lpstr>4.a</vt:lpstr>
      <vt:lpstr>Question 4.B PT</vt:lpstr>
      <vt:lpstr>4.b</vt:lpstr>
      <vt:lpstr>Question 5</vt:lpstr>
      <vt:lpstr>5</vt:lpstr>
      <vt:lpstr>Question 6</vt:lpstr>
      <vt:lpstr>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Stephen</dc:creator>
  <cp:lastModifiedBy>Antasia Glenn</cp:lastModifiedBy>
  <dcterms:created xsi:type="dcterms:W3CDTF">2022-04-18T02:07:21Z</dcterms:created>
  <dcterms:modified xsi:type="dcterms:W3CDTF">2024-11-17T01:10:05Z</dcterms:modified>
</cp:coreProperties>
</file>