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C:\Users\antev\Documents\Fakultet\Fakultet 4. godina\2. semestar\Informacijski sustavi\SUUO\DZ1\"/>
    </mc:Choice>
  </mc:AlternateContent>
  <xr:revisionPtr revIDLastSave="0" documentId="13_ncr:1_{9BE7214D-6530-4880-8D0F-71B7497ED9B1}" xr6:coauthVersionLast="47" xr6:coauthVersionMax="47" xr10:uidLastSave="{00000000-0000-0000-0000-000000000000}"/>
  <bookViews>
    <workbookView xWindow="-105" yWindow="0" windowWidth="26010" windowHeight="20985" xr2:uid="{E1D769CB-27E5-429A-82F6-493065DA9CE0}"/>
  </bookViews>
  <sheets>
    <sheet name="Ponderirano vrednovanje" sheetId="2" r:id="rId1"/>
    <sheet name="Analiza troškov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2" l="1"/>
  <c r="I11" i="2"/>
  <c r="I6" i="2"/>
  <c r="K36" i="1"/>
  <c r="M30" i="1"/>
  <c r="M31" i="1" l="1"/>
  <c r="J31" i="1" s="1"/>
  <c r="D6" i="2"/>
  <c r="H11" i="2"/>
  <c r="G11" i="2"/>
  <c r="F11" i="2"/>
  <c r="E11" i="2"/>
  <c r="D11" i="2"/>
  <c r="H16" i="2"/>
  <c r="G16" i="2"/>
  <c r="F16" i="2"/>
  <c r="E16" i="2"/>
  <c r="D16" i="2"/>
  <c r="C16" i="2"/>
  <c r="C11" i="2"/>
  <c r="C6" i="2"/>
  <c r="H6" i="2"/>
  <c r="G6" i="2"/>
  <c r="F6" i="2"/>
  <c r="E6" i="2"/>
  <c r="M33" i="1"/>
  <c r="J33" i="1" s="1"/>
  <c r="M32" i="1"/>
  <c r="J32" i="1" s="1"/>
  <c r="D5" i="1" a="1"/>
  <c r="D5" i="1" s="1"/>
  <c r="B12" i="1" s="1"/>
  <c r="D31" i="1" a="1"/>
  <c r="D31" i="1" s="1"/>
  <c r="B33" i="1" s="1"/>
  <c r="C37" i="1" a="1"/>
  <c r="C37" i="1" s="1"/>
  <c r="B39" i="1" s="1"/>
  <c r="O24" i="1" l="1"/>
  <c r="L31" i="1" s="1"/>
  <c r="O31" i="1" s="1"/>
  <c r="P24" i="1" l="1"/>
  <c r="L32" i="1" s="1"/>
  <c r="O32" i="1" s="1"/>
  <c r="Q24" i="1"/>
  <c r="L33" i="1" s="1"/>
  <c r="O33" i="1" s="1"/>
  <c r="F26" i="1"/>
  <c r="F25" i="1"/>
  <c r="F24" i="1"/>
  <c r="C27" i="1" s="1"/>
  <c r="D18" i="1" a="1"/>
  <c r="D18" i="1" s="1"/>
  <c r="B20" i="1" l="1"/>
  <c r="B41" i="1" s="1"/>
  <c r="N24" i="1" s="1"/>
  <c r="L30" i="1" s="1"/>
  <c r="O30" i="1" s="1"/>
  <c r="Q30" i="1" s="1"/>
  <c r="Q31" i="1" s="1"/>
  <c r="Q32" i="1" s="1"/>
  <c r="Q33" i="1" s="1"/>
  <c r="S3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<sst xmlns="http://schemas.openxmlformats.org/spreadsheetml/2006/main" count="134" uniqueCount="102">
  <si>
    <t>Analiza troškova</t>
  </si>
  <si>
    <t>Funkcija</t>
  </si>
  <si>
    <t>Količina (u satima)</t>
  </si>
  <si>
    <t>Ukupno</t>
  </si>
  <si>
    <t>Upravitelj projekta</t>
  </si>
  <si>
    <t>Voditelj projekta</t>
  </si>
  <si>
    <t>Full stack developer</t>
  </si>
  <si>
    <t>UI dizajner</t>
  </si>
  <si>
    <t>Analitičar</t>
  </si>
  <si>
    <t>Dizajner baze podataka</t>
  </si>
  <si>
    <t>QA tester</t>
  </si>
  <si>
    <t>Cijena po satu (u eurima)</t>
  </si>
  <si>
    <t>Napomena: Procjena o broju radnih sati pojedinog člana teama napravljena je prema Gattogramu i planu projekta</t>
  </si>
  <si>
    <t>Edukacije konobara</t>
  </si>
  <si>
    <t>Edukacije kuhinjskog osoblja</t>
  </si>
  <si>
    <t>Vrsta edukacije</t>
  </si>
  <si>
    <t>Troškovi edukacije</t>
  </si>
  <si>
    <t>Troškovi ljudskih resursa</t>
  </si>
  <si>
    <t>Troškovi opeme</t>
  </si>
  <si>
    <t>Vrsta opreme</t>
  </si>
  <si>
    <t>Windows licence</t>
  </si>
  <si>
    <t>Nabava računala sa zaslonom osjetljivim na dodir</t>
  </si>
  <si>
    <t>Nabava mobilnih uređaja za konobare</t>
  </si>
  <si>
    <t xml:space="preserve">Količina </t>
  </si>
  <si>
    <t>Cijena u eurima</t>
  </si>
  <si>
    <t>Troškovi održavanja</t>
  </si>
  <si>
    <t>Vrsta održavanja</t>
  </si>
  <si>
    <t>Obnova domene</t>
  </si>
  <si>
    <t>Ažuriranje i održavanje sustava</t>
  </si>
  <si>
    <t>Troškovi promidžbe</t>
  </si>
  <si>
    <t>Vrsta</t>
  </si>
  <si>
    <t>Izrada promotivnih materijala</t>
  </si>
  <si>
    <t>Kreiranje oglasa na raznim platformama</t>
  </si>
  <si>
    <t>Ukupni troškovi:</t>
  </si>
  <si>
    <t>UKUPNO:</t>
  </si>
  <si>
    <t>Očekivane koristi</t>
  </si>
  <si>
    <t>Ušteda vremena osoblja</t>
  </si>
  <si>
    <t>Veći broj gostiju zbog online promocija i mogućnosti rezervacije</t>
  </si>
  <si>
    <t>Povećanje prihoda od digitalizacije</t>
  </si>
  <si>
    <t>Bolja iskustva gostiju</t>
  </si>
  <si>
    <t>Jednostavnije praćenje narudžbi</t>
  </si>
  <si>
    <t>Automatizirana nabavka namirnica</t>
  </si>
  <si>
    <t>Ključni troškovi</t>
  </si>
  <si>
    <t>NPV:</t>
  </si>
  <si>
    <t xml:space="preserve">Godina: </t>
  </si>
  <si>
    <t>Korist (godišnji prihod):</t>
  </si>
  <si>
    <t>Godišnji troškovi održavanja i promidžbe:</t>
  </si>
  <si>
    <t>Godina</t>
  </si>
  <si>
    <t>Prihod (korist):</t>
  </si>
  <si>
    <t>Trošak:</t>
  </si>
  <si>
    <t>Diskontni faktor:</t>
  </si>
  <si>
    <t>Uključuju plaće, beneficije i ostale naknade za članove teama koji su angažirani na projektu. To je osnovni trošak nužan je za nastajanje funkcionalnog sustava.</t>
  </si>
  <si>
    <t>Opis troškova</t>
  </si>
  <si>
    <t>Potrebni za obuku svih zaposlenika u korištenju novog sustava. Edukacija povećava efikasnost i smanjuje mogućnost grešaka, što dugoročno doprinosi uspješnosti.</t>
  </si>
  <si>
    <t>Trošak marketinga i oglašavanja koji se koristi za promoviranje objekta ili poboljšanja u poslovanju s ciljem privlačenja novih gostiju.</t>
  </si>
  <si>
    <t>Troškovi koji se odnose na redovito održavanje opreme, softvera i infrastrukture bez čega sustav ne bi bio funkcionalan.</t>
  </si>
  <si>
    <t>Automatizacija i digitalizacija mogu smanjiti vrijeme koje osoblje provodi na rutinskim zadacima, omogućujući im da budu efikasniji u svom poslu.</t>
  </si>
  <si>
    <t>Digitalizacijom se povećava broj narudžbi i gostiju koje objekt može poslužiti u određenom vremenu.</t>
  </si>
  <si>
    <t>Kuhinjskom osoblju ovo omogućava da budu brži u pripremi jela te smanjuje mogućnost pogrešnog posluživanja gostiju.</t>
  </si>
  <si>
    <t>Automatizirana nabavka namirnica korisna je u vidu smanjenja bacanja hrane prouzrokovane prevelikom količinom nabavljene hrane.</t>
  </si>
  <si>
    <t>Povećanje kvalitete usluge može poboljšati iskustvo gostiju, što dovodi do veće posjećenosti i pozitivnih preporuka</t>
  </si>
  <si>
    <t>Online promocije i sustavi za rezervaciju omogućuju veću vidljivost, lakši pristup uslugama i povećanje broja gostiju jer omogućuju jednostavniju rezervaciju</t>
  </si>
  <si>
    <t>Opis koristi</t>
  </si>
  <si>
    <t>Kupnja potrebne opreme za implementaciju sustava u objektu.</t>
  </si>
  <si>
    <t>Izvedivost</t>
  </si>
  <si>
    <t>Nadogradnja</t>
  </si>
  <si>
    <t>Operativna</t>
  </si>
  <si>
    <t>Vremenska</t>
  </si>
  <si>
    <t>Ekonomska</t>
  </si>
  <si>
    <t>Ocjena alternative</t>
  </si>
  <si>
    <t>Izrada vlastitog</t>
  </si>
  <si>
    <t>Nabava gotovog</t>
  </si>
  <si>
    <t>Konačan prijedlog alternative</t>
  </si>
  <si>
    <t xml:space="preserve"> </t>
  </si>
  <si>
    <t>Tehničko-tehnološka</t>
  </si>
  <si>
    <t>Izdavanje računa</t>
  </si>
  <si>
    <t>Ključne karakteristike izvedivosti</t>
  </si>
  <si>
    <t>Mobilna aplikacija za konobare</t>
  </si>
  <si>
    <t>Aplikacija za kuhinjsko osoblje</t>
  </si>
  <si>
    <t>Kontaktiranje dobavljača</t>
  </si>
  <si>
    <t>Prikaz podataka o poslovanju</t>
  </si>
  <si>
    <t>Web sučelje za rezervacije</t>
  </si>
  <si>
    <t>Nadogradnja postojećeg sustava</t>
  </si>
  <si>
    <t>Izrada vlastitog sustava</t>
  </si>
  <si>
    <t>Nabava gotovog sustava</t>
  </si>
  <si>
    <t>Moguće vrijednosti faktora:</t>
  </si>
  <si>
    <t xml:space="preserve">  DA</t>
  </si>
  <si>
    <t>DA</t>
  </si>
  <si>
    <t>Obrazloženje za kontaktiranje dobavljača: trenutno se stanje namirnica prati ručno, a dobavljači se kontaktiraju telefonski. Ideja je automatizirati ažuriranje stanja namirnica te koristiti gotovi servis koji omogućava kontakt s dobavljačima putem e-maila.</t>
  </si>
  <si>
    <t>Obrazloženje za prikaz podataka o poslovanju: cilj je omogućiti vlasnicima uvid u podatke o prodaji i relevantne analize. Postoje već gotovi i učinkoviti sustavi koji se mogu sinkronizirati s bazom podataka i pružiti takve izvještaje. Budući da trenutno ne postoji slična implementacija u objektima, a izrada takvog sustava je vremenski zahtjevna i skupa, logičan izbor je korištenje gotovog rješenja.</t>
  </si>
  <si>
    <t>Obrazloženje za sustav izdavanja računa: trenutno postoji sustav za izdavanje računa koji dobro funkcionira. Potrebno ga je samo sinkronizirati s novim načinom unosa narudžbi. Iz tog razloga, ne isplati se trošiti vrijeme i novce na gotova/nova rješenja</t>
  </si>
  <si>
    <t>Obrazloženje za ocjene 1 kod nadogradnje: trenutno ne postoje nikakva sučelja ni aplikacije za rezervaciju stolova, rad konobara ili kuhinjskog osoblja. Zbog toga nadogradnja postojećeg sustava u ovom segmentu nije moguća. Odabir se svodi na izgradnju novih aplikacija, kako bi se mogle u potpunosti prilagotiti naručiteljevim zahtjevima.</t>
  </si>
  <si>
    <t>Napomene i obrazloženja:</t>
  </si>
  <si>
    <t>Korist - trošak:</t>
  </si>
  <si>
    <t>Kumulativ NPV</t>
  </si>
  <si>
    <t>Kamatna stopa:</t>
  </si>
  <si>
    <t>Ukupni ROI</t>
  </si>
  <si>
    <t>Zaključak analize troškova</t>
  </si>
  <si>
    <t>Vrijeme povrata:</t>
  </si>
  <si>
    <t>Početna investicija od 51.405 eura se vraća se kroz promatrani period, a ukupni povrat na investiciju (ROI) iznosi 27,06%. Do kraja treće godine projekt postiže kumulativni neto sadašnju vrijednost (NPV) od 15.644,82, što ukazuje na to da je sustav profitabilan te ima potencijal za daljnji razvoj. Očekivano vrijeme povrata investicije je 3.43 godine.</t>
  </si>
  <si>
    <t>Kontaktiranje gostiju s potvrdom rezervacije</t>
  </si>
  <si>
    <t>Obrazloženje za kontaktiranje gostiju s potvrdom rezervacije: trenutno je rezervacija moguća isključivo putem telefona, pa nadogradnja postojećeg sustava nije izvediva. Od preostalih dviju alternativa, isplatljivije je odabrati gotov sustav, budući da mnogi nude vrlo nisku ili čak nikakvu naknadu za korištenje.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</si>
</sst>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
      <sz val="10"/>
      <name val="Arial"/>
      <family val="2"/>
    </font>
    <font>
      <b/>
      <sz val="10"/>
      <name val="Arial"/>
      <family val="2"/>
      <charset val="238"/>
    </font>
    <font>
      <b/>
      <sz val="12"/>
      <name val="Arial"/>
      <family val="2"/>
      <charset val="238"/>
    </font>
    <font>
      <b/>
      <sz val="10"/>
      <name val="Arial"/>
      <family val="2"/>
    </font>
  </fonts>
  <fills count="2">
    <fill>
      <patternFill patternType="none"/>
    </fill>
    <fill>
      <patternFill patternType="gray125"/>
    </fill>
  </fills>
  <borders count="6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2">
    <xf numFmtId="0" fontId="0" fillId="0" borderId="0"/>
    <xf numFmtId="0" fontId="5" fillId="0" borderId="0"/>
  </cellStyleXfs>
  <cellXfs count="184">
    <xf numFmtId="0" fontId="0" fillId="0" borderId="0" xfId="0"/>
    <xf numFmtId="0" fontId="1" fillId="0" borderId="0" xfId="0" applyFont="1"/>
    <xf numFmtId="0" fontId="3" fillId="0" borderId="0" xfId="0" applyFont="1"/>
    <xf numFmtId="0" fontId="2" fillId="0" borderId="13" xfId="0" applyFont="1" applyBorder="1"/>
    <xf numFmtId="0" fontId="2" fillId="0" borderId="1" xfId="0" applyFont="1" applyBorder="1"/>
    <xf numFmtId="0" fontId="3" fillId="0" borderId="18" xfId="0" applyFont="1" applyBorder="1"/>
    <xf numFmtId="0" fontId="3" fillId="0" borderId="19" xfId="0" applyFont="1" applyBorder="1"/>
    <xf numFmtId="0" fontId="3" fillId="0" borderId="20" xfId="0" applyFont="1" applyBorder="1"/>
    <xf numFmtId="0" fontId="2" fillId="0" borderId="1" xfId="0" applyFont="1" applyBorder="1" applyAlignment="1">
      <alignment horizontal="center"/>
    </xf>
    <xf numFmtId="0" fontId="2" fillId="0" borderId="12" xfId="0" applyFont="1" applyBorder="1" applyAlignment="1">
      <alignment horizontal="center"/>
    </xf>
    <xf numFmtId="0" fontId="3" fillId="0" borderId="21" xfId="0" applyFont="1" applyBorder="1" applyAlignment="1">
      <alignment horizontal="center"/>
    </xf>
    <xf numFmtId="0" fontId="3" fillId="0" borderId="28" xfId="0" applyFont="1" applyBorder="1" applyAlignment="1">
      <alignment horizontal="center"/>
    </xf>
    <xf numFmtId="0" fontId="3" fillId="0" borderId="18" xfId="0" applyFont="1" applyBorder="1" applyAlignment="1">
      <alignment horizontal="center"/>
    </xf>
    <xf numFmtId="0" fontId="3" fillId="0" borderId="17" xfId="0" applyFont="1" applyBorder="1" applyAlignment="1">
      <alignment horizontal="center"/>
    </xf>
    <xf numFmtId="0" fontId="3" fillId="0" borderId="29" xfId="0" applyFont="1" applyBorder="1" applyAlignment="1">
      <alignment horizontal="center"/>
    </xf>
    <xf numFmtId="0" fontId="3" fillId="0" borderId="1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4" fillId="0" borderId="0" xfId="0" applyFont="1"/>
    <xf numFmtId="0" fontId="4" fillId="0" borderId="10" xfId="0" applyFont="1" applyBorder="1"/>
    <xf numFmtId="0" fontId="4" fillId="0" borderId="12" xfId="0" applyFont="1" applyBorder="1"/>
    <xf numFmtId="0" fontId="4" fillId="0" borderId="1" xfId="0" applyFont="1" applyBorder="1"/>
    <xf numFmtId="0" fontId="4" fillId="0" borderId="0" xfId="0" applyFont="1" applyAlignment="1">
      <alignment horizontal="center"/>
    </xf>
    <xf numFmtId="0" fontId="3" fillId="0" borderId="13" xfId="0" applyFont="1" applyBorder="1"/>
    <xf numFmtId="0" fontId="3" fillId="0" borderId="34" xfId="0" applyFont="1" applyBorder="1" applyAlignment="1">
      <alignment horizontal="center"/>
    </xf>
    <xf numFmtId="0" fontId="3" fillId="0" borderId="3" xfId="0" applyFont="1" applyBorder="1" applyAlignment="1">
      <alignment horizontal="center"/>
    </xf>
    <xf numFmtId="0" fontId="3" fillId="0" borderId="13" xfId="0" applyFont="1" applyBorder="1" applyAlignment="1">
      <alignment horizontal="center"/>
    </xf>
    <xf numFmtId="0" fontId="3" fillId="0" borderId="15" xfId="0" applyFont="1" applyBorder="1"/>
    <xf numFmtId="0" fontId="3" fillId="0" borderId="35" xfId="0" applyFont="1" applyBorder="1" applyAlignment="1">
      <alignment horizontal="center"/>
    </xf>
    <xf numFmtId="0" fontId="3" fillId="0" borderId="8" xfId="0" applyFont="1" applyBorder="1" applyAlignment="1">
      <alignment horizontal="center"/>
    </xf>
    <xf numFmtId="0" fontId="3" fillId="0" borderId="15" xfId="0" applyFont="1" applyBorder="1" applyAlignment="1">
      <alignment horizontal="center"/>
    </xf>
    <xf numFmtId="0" fontId="3" fillId="0" borderId="44" xfId="0" applyFont="1" applyBorder="1" applyAlignment="1">
      <alignment horizontal="center"/>
    </xf>
    <xf numFmtId="0" fontId="3" fillId="0" borderId="39" xfId="0" applyFont="1" applyBorder="1" applyAlignment="1">
      <alignment horizontal="center"/>
    </xf>
    <xf numFmtId="0" fontId="3" fillId="0" borderId="14" xfId="0" applyFont="1" applyBorder="1" applyAlignment="1">
      <alignment horizontal="center"/>
    </xf>
    <xf numFmtId="0" fontId="3" fillId="0" borderId="43" xfId="0" applyFont="1" applyBorder="1" applyAlignment="1">
      <alignment horizontal="center"/>
    </xf>
    <xf numFmtId="0" fontId="3" fillId="0" borderId="31" xfId="0" applyFont="1" applyBorder="1" applyAlignment="1">
      <alignment horizontal="center"/>
    </xf>
    <xf numFmtId="0" fontId="3" fillId="0" borderId="16" xfId="0" applyFont="1" applyBorder="1" applyAlignment="1">
      <alignment horizontal="center"/>
    </xf>
    <xf numFmtId="0" fontId="3" fillId="0" borderId="24"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0" borderId="57" xfId="0" applyFont="1" applyBorder="1" applyAlignment="1">
      <alignment horizontal="center"/>
    </xf>
    <xf numFmtId="0" fontId="3" fillId="0" borderId="1" xfId="0" applyFont="1" applyBorder="1" applyAlignment="1">
      <alignment horizontal="center"/>
    </xf>
    <xf numFmtId="0" fontId="2" fillId="0" borderId="0" xfId="0" applyFont="1"/>
    <xf numFmtId="0" fontId="3" fillId="0" borderId="52" xfId="0" applyFont="1" applyBorder="1"/>
    <xf numFmtId="0" fontId="3" fillId="0" borderId="36" xfId="0" applyFont="1" applyBorder="1" applyAlignment="1">
      <alignment horizontal="center"/>
    </xf>
    <xf numFmtId="0" fontId="3" fillId="0" borderId="22" xfId="0" applyFont="1" applyBorder="1"/>
    <xf numFmtId="0" fontId="3" fillId="0" borderId="16" xfId="0" applyFont="1" applyBorder="1"/>
    <xf numFmtId="0" fontId="3" fillId="0" borderId="26" xfId="0" applyFont="1" applyBorder="1"/>
    <xf numFmtId="0" fontId="5" fillId="0" borderId="0" xfId="1"/>
    <xf numFmtId="0" fontId="6" fillId="0" borderId="0" xfId="1" applyFont="1"/>
    <xf numFmtId="0" fontId="5" fillId="0" borderId="16" xfId="1" applyBorder="1"/>
    <xf numFmtId="0" fontId="5" fillId="0" borderId="50" xfId="1" applyBorder="1"/>
    <xf numFmtId="0" fontId="5" fillId="0" borderId="26" xfId="1" applyBorder="1"/>
    <xf numFmtId="0" fontId="5" fillId="0" borderId="59" xfId="1" applyBorder="1"/>
    <xf numFmtId="0" fontId="6" fillId="0" borderId="59" xfId="1" applyFont="1" applyBorder="1"/>
    <xf numFmtId="0" fontId="5" fillId="0" borderId="60" xfId="1" applyBorder="1"/>
    <xf numFmtId="0" fontId="6" fillId="0" borderId="60" xfId="1" applyFont="1" applyBorder="1"/>
    <xf numFmtId="0" fontId="8" fillId="0" borderId="35" xfId="1" applyFont="1" applyBorder="1"/>
    <xf numFmtId="0" fontId="8" fillId="0" borderId="58" xfId="1" applyFont="1" applyBorder="1"/>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8" fillId="0" borderId="1" xfId="1" applyFont="1" applyBorder="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3" fillId="0" borderId="50" xfId="0" applyFont="1" applyBorder="1"/>
    <xf numFmtId="0" fontId="3" fillId="0" borderId="12" xfId="0" applyFont="1" applyBorder="1"/>
    <xf numFmtId="0" fontId="0" fillId="0" borderId="48" xfId="0" applyBorder="1" applyAlignment="1">
      <alignment horizontal="left" vertical="center" wrapText="1"/>
    </xf>
    <xf numFmtId="0" fontId="0" fillId="0" borderId="16" xfId="0" applyBorder="1" applyAlignment="1">
      <alignment horizontal="left" vertical="center" wrapText="1"/>
    </xf>
    <xf numFmtId="0" fontId="0" fillId="0" borderId="24" xfId="0" applyBorder="1" applyAlignment="1">
      <alignment horizontal="left" vertical="center" wrapText="1"/>
    </xf>
    <xf numFmtId="0" fontId="0" fillId="0" borderId="43"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6" fillId="0" borderId="34" xfId="1" applyFont="1" applyBorder="1" applyAlignment="1">
      <alignment horizontal="center" vertical="center"/>
    </xf>
    <xf numFmtId="0" fontId="6" fillId="0" borderId="58" xfId="1" applyFont="1" applyBorder="1" applyAlignment="1">
      <alignment horizontal="center" vertical="center"/>
    </xf>
    <xf numFmtId="0" fontId="6" fillId="0" borderId="35" xfId="1" applyFont="1" applyBorder="1" applyAlignment="1">
      <alignment horizontal="center" vertical="center"/>
    </xf>
    <xf numFmtId="0" fontId="4" fillId="0" borderId="46" xfId="0" applyFont="1" applyBorder="1" applyAlignment="1">
      <alignment horizontal="center"/>
    </xf>
    <xf numFmtId="0" fontId="4" fillId="0" borderId="31" xfId="0" applyFont="1" applyBorder="1" applyAlignment="1">
      <alignment horizontal="center"/>
    </xf>
    <xf numFmtId="0" fontId="4" fillId="0" borderId="45"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3" fillId="0" borderId="16"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48" xfId="0" applyFont="1" applyBorder="1" applyAlignment="1">
      <alignment horizontal="center" vertical="center"/>
    </xf>
    <xf numFmtId="0" fontId="3" fillId="0" borderId="16" xfId="0" applyFont="1" applyBorder="1" applyAlignment="1">
      <alignment horizontal="center" vertical="center"/>
    </xf>
    <xf numFmtId="0" fontId="3" fillId="0" borderId="43" xfId="0" applyFont="1" applyBorder="1" applyAlignment="1">
      <alignment horizontal="center" vertical="center"/>
    </xf>
    <xf numFmtId="0" fontId="3" fillId="0" borderId="26" xfId="0" applyFont="1" applyBorder="1" applyAlignment="1">
      <alignment horizontal="center" vertical="center"/>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2" fillId="0" borderId="33"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3" fillId="0" borderId="49" xfId="0" applyFont="1" applyBorder="1" applyAlignment="1">
      <alignment horizontal="center" vertical="center"/>
    </xf>
    <xf numFmtId="0" fontId="3" fillId="0" borderId="22" xfId="0" applyFont="1" applyBorder="1" applyAlignment="1">
      <alignment horizontal="center" vertical="center"/>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50" xfId="0" applyFont="1" applyBorder="1" applyAlignment="1">
      <alignment horizontal="center" vertical="center"/>
    </xf>
    <xf numFmtId="0" fontId="3" fillId="0" borderId="51" xfId="0" applyFont="1" applyBorder="1" applyAlignment="1">
      <alignment horizontal="center" vertical="center"/>
    </xf>
    <xf numFmtId="0" fontId="3" fillId="0" borderId="24" xfId="0" applyFont="1" applyBorder="1" applyAlignment="1">
      <alignment horizontal="center" vertical="center"/>
    </xf>
    <xf numFmtId="0" fontId="3" fillId="0" borderId="27" xfId="0" applyFont="1" applyBorder="1" applyAlignment="1">
      <alignment horizontal="center" vertical="center"/>
    </xf>
    <xf numFmtId="0" fontId="2" fillId="0" borderId="11" xfId="0" applyFont="1" applyBorder="1" applyAlignment="1">
      <alignment horizont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32" xfId="0" applyFont="1" applyBorder="1" applyAlignment="1">
      <alignment horizontal="center"/>
    </xf>
    <xf numFmtId="0" fontId="3" fillId="0" borderId="56" xfId="0" applyFont="1" applyBorder="1" applyAlignment="1">
      <alignment horizontal="center"/>
    </xf>
    <xf numFmtId="0" fontId="3" fillId="0" borderId="22" xfId="0" applyFont="1" applyBorder="1" applyAlignment="1">
      <alignment horizontal="center"/>
    </xf>
    <xf numFmtId="0" fontId="3" fillId="0" borderId="28" xfId="0" applyFont="1" applyBorder="1" applyAlignment="1">
      <alignment horizontal="center"/>
    </xf>
    <xf numFmtId="0" fontId="3" fillId="0" borderId="16" xfId="0" applyFont="1" applyBorder="1" applyAlignment="1">
      <alignment horizontal="center"/>
    </xf>
    <xf numFmtId="0" fontId="3" fillId="0" borderId="29" xfId="0" applyFont="1" applyBorder="1" applyAlignment="1">
      <alignment horizontal="center"/>
    </xf>
    <xf numFmtId="0" fontId="3" fillId="0" borderId="26" xfId="0" applyFont="1" applyBorder="1" applyAlignment="1">
      <alignment horizontal="center"/>
    </xf>
    <xf numFmtId="0" fontId="3" fillId="0" borderId="61" xfId="0" applyFont="1" applyBorder="1" applyAlignment="1">
      <alignment horizontal="center"/>
    </xf>
    <xf numFmtId="0" fontId="3" fillId="0" borderId="62" xfId="0" applyFont="1" applyBorder="1" applyAlignment="1">
      <alignment horizontal="center"/>
    </xf>
    <xf numFmtId="0" fontId="3" fillId="0" borderId="0" xfId="0" applyFont="1" applyAlignment="1">
      <alignment horizontal="center"/>
    </xf>
    <xf numFmtId="0" fontId="3" fillId="0" borderId="46" xfId="0" applyFont="1" applyBorder="1" applyAlignment="1">
      <alignment horizontal="left"/>
    </xf>
    <xf numFmtId="0" fontId="3" fillId="0" borderId="45" xfId="0" applyFont="1" applyBorder="1" applyAlignment="1">
      <alignment horizontal="left"/>
    </xf>
    <xf numFmtId="0" fontId="3" fillId="0" borderId="37" xfId="0" applyFont="1" applyBorder="1" applyAlignment="1">
      <alignment horizontal="left"/>
    </xf>
    <xf numFmtId="0" fontId="3" fillId="0" borderId="38"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45" xfId="0" applyFont="1" applyBorder="1" applyAlignment="1">
      <alignment horizontal="center"/>
    </xf>
    <xf numFmtId="0" fontId="3" fillId="0" borderId="47" xfId="0" applyFont="1" applyBorder="1" applyAlignment="1">
      <alignment horizontal="center"/>
    </xf>
    <xf numFmtId="0" fontId="3" fillId="0" borderId="30" xfId="0" applyFont="1" applyBorder="1" applyAlignment="1">
      <alignment horizontal="center"/>
    </xf>
    <xf numFmtId="0" fontId="3" fillId="0" borderId="42" xfId="0" applyFont="1" applyBorder="1" applyAlignment="1">
      <alignment horizontal="center"/>
    </xf>
    <xf numFmtId="0" fontId="4" fillId="0" borderId="10" xfId="0" applyFont="1" applyBorder="1" applyAlignment="1">
      <alignment horizontal="center"/>
    </xf>
    <xf numFmtId="0" fontId="4" fillId="0" borderId="12" xfId="0" applyFont="1" applyBorder="1" applyAlignment="1">
      <alignment horizontal="center"/>
    </xf>
    <xf numFmtId="0" fontId="2" fillId="0" borderId="57"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2" fillId="0" borderId="10" xfId="0" applyFont="1" applyBorder="1" applyAlignment="1">
      <alignment horizontal="left"/>
    </xf>
    <xf numFmtId="0" fontId="3" fillId="0" borderId="12" xfId="0" applyFont="1" applyBorder="1" applyAlignment="1">
      <alignment horizontal="left"/>
    </xf>
    <xf numFmtId="0" fontId="2" fillId="0" borderId="12" xfId="0" applyFont="1" applyBorder="1" applyAlignment="1">
      <alignment horizontal="left"/>
    </xf>
    <xf numFmtId="0" fontId="3" fillId="0" borderId="48" xfId="0" applyFont="1" applyBorder="1" applyAlignment="1">
      <alignment horizontal="left" indent="1"/>
    </xf>
    <xf numFmtId="0" fontId="3" fillId="0" borderId="16" xfId="0" applyFont="1" applyBorder="1" applyAlignment="1">
      <alignment horizontal="left" indent="1"/>
    </xf>
    <xf numFmtId="0" fontId="3" fillId="0" borderId="24" xfId="0" applyFont="1" applyBorder="1" applyAlignment="1">
      <alignment horizontal="left" indent="1"/>
    </xf>
    <xf numFmtId="0" fontId="3" fillId="0" borderId="43" xfId="0" applyFont="1" applyBorder="1" applyAlignment="1">
      <alignment horizontal="left" indent="1"/>
    </xf>
    <xf numFmtId="0" fontId="3" fillId="0" borderId="26" xfId="0" applyFont="1" applyBorder="1" applyAlignment="1">
      <alignment horizontal="left" indent="1"/>
    </xf>
    <xf numFmtId="0" fontId="3" fillId="0" borderId="27" xfId="0" applyFont="1" applyBorder="1" applyAlignment="1">
      <alignment horizontal="left" inden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3" fillId="0" borderId="46" xfId="0" applyFont="1" applyBorder="1" applyAlignment="1">
      <alignment horizontal="left" indent="1"/>
    </xf>
    <xf numFmtId="0" fontId="3" fillId="0" borderId="31" xfId="0" applyFont="1" applyBorder="1" applyAlignment="1">
      <alignment horizontal="left" indent="1"/>
    </xf>
    <xf numFmtId="0" fontId="3" fillId="0" borderId="45" xfId="0" applyFont="1" applyBorder="1" applyAlignment="1">
      <alignment horizontal="left" indent="1"/>
    </xf>
    <xf numFmtId="0" fontId="3" fillId="0" borderId="54" xfId="0" applyFont="1" applyBorder="1" applyAlignment="1">
      <alignment horizontal="center"/>
    </xf>
    <xf numFmtId="0" fontId="3" fillId="0" borderId="55" xfId="0" applyFont="1" applyBorder="1" applyAlignment="1">
      <alignment horizontal="center"/>
    </xf>
    <xf numFmtId="0" fontId="3" fillId="0" borderId="17" xfId="0" applyFont="1" applyBorder="1" applyAlignment="1">
      <alignment horizontal="center"/>
    </xf>
    <xf numFmtId="0" fontId="3" fillId="0" borderId="46" xfId="0" applyFont="1" applyBorder="1" applyAlignment="1">
      <alignment horizontal="center"/>
    </xf>
    <xf numFmtId="0" fontId="3" fillId="0" borderId="31"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25" xfId="0" applyFont="1" applyBorder="1" applyAlignment="1">
      <alignment horizontal="center"/>
    </xf>
    <xf numFmtId="0" fontId="3" fillId="0" borderId="57" xfId="0" applyFont="1" applyBorder="1" applyAlignment="1">
      <alignment horizontal="center"/>
    </xf>
    <xf numFmtId="0" fontId="3" fillId="0" borderId="52" xfId="0" applyFont="1" applyBorder="1" applyAlignment="1">
      <alignment horizontal="center"/>
    </xf>
    <xf numFmtId="0" fontId="3" fillId="0" borderId="63" xfId="0" applyFont="1" applyBorder="1" applyAlignment="1">
      <alignment horizontal="center"/>
    </xf>
    <xf numFmtId="0" fontId="3" fillId="0" borderId="21" xfId="0" applyFont="1" applyBorder="1" applyAlignment="1">
      <alignment horizontal="center"/>
    </xf>
    <xf numFmtId="0" fontId="0" fillId="0" borderId="63" xfId="0" applyBorder="1" applyAlignment="1">
      <alignment horizontal="center" vertical="center" wrapText="1"/>
    </xf>
    <xf numFmtId="0" fontId="5" fillId="0" borderId="22" xfId="1" applyBorder="1"/>
    <xf numFmtId="0" fontId="0" fillId="0" borderId="33" xfId="0" applyBorder="1" applyAlignment="1">
      <alignment horizontal="center" vertical="center" wrapText="1"/>
    </xf>
    <xf numFmtId="0" fontId="6" fillId="0" borderId="64" xfId="1" applyFont="1" applyBorder="1"/>
    <xf numFmtId="0" fontId="6" fillId="0" borderId="65" xfId="1" applyFont="1" applyBorder="1"/>
    <xf numFmtId="49" fontId="7" fillId="0" borderId="2" xfId="1" applyNumberFormat="1" applyFont="1" applyBorder="1" applyAlignment="1">
      <alignment vertical="center"/>
    </xf>
    <xf numFmtId="0" fontId="5" fillId="0" borderId="24" xfId="1" applyFill="1" applyBorder="1"/>
    <xf numFmtId="0" fontId="5" fillId="0" borderId="66" xfId="1" applyFill="1" applyBorder="1"/>
    <xf numFmtId="0" fontId="5" fillId="0" borderId="23" xfId="1" applyFill="1" applyBorder="1"/>
    <xf numFmtId="0" fontId="6" fillId="0" borderId="53" xfId="1" applyFont="1" applyFill="1" applyBorder="1"/>
    <xf numFmtId="0" fontId="5" fillId="0" borderId="28" xfId="1" applyBorder="1"/>
    <xf numFmtId="0" fontId="5" fillId="0" borderId="29" xfId="1" applyBorder="1"/>
    <xf numFmtId="0" fontId="5" fillId="0" borderId="30" xfId="1" applyBorder="1"/>
    <xf numFmtId="0" fontId="5" fillId="0" borderId="32" xfId="1" applyBorder="1"/>
    <xf numFmtId="0" fontId="5" fillId="0" borderId="51" xfId="1" applyFill="1" applyBorder="1"/>
    <xf numFmtId="0" fontId="0" fillId="0" borderId="0" xfId="0" applyAlignment="1"/>
  </cellXfs>
  <cellStyles count="2">
    <cellStyle name="Normalno" xfId="0" builtinId="0"/>
    <cellStyle name="Normalno 2" xfId="1" xr:uid="{D1EDC219-08F3-4AD1-B503-97D4DC1A7C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2F8F-8B5E-48FD-91E1-4EE3F24C6F35}">
  <dimension ref="A1:AB38"/>
  <sheetViews>
    <sheetView tabSelected="1" zoomScale="130" zoomScaleNormal="130" workbookViewId="0">
      <selection activeCell="J4" sqref="J4"/>
    </sheetView>
  </sheetViews>
  <sheetFormatPr defaultRowHeight="15" x14ac:dyDescent="0.25"/>
  <cols>
    <col min="1" max="1" width="37.42578125" customWidth="1"/>
    <col min="2" max="2" width="18.7109375" customWidth="1"/>
    <col min="3" max="3" width="13.7109375" customWidth="1"/>
    <col min="4" max="4" width="14.85546875" customWidth="1"/>
    <col min="5" max="5" width="12.42578125" customWidth="1"/>
    <col min="6" max="6" width="16" customWidth="1"/>
    <col min="7" max="7" width="18" customWidth="1"/>
    <col min="8" max="8" width="13.7109375" customWidth="1"/>
    <col min="9" max="9" width="12.85546875" customWidth="1"/>
    <col min="11" max="11" width="16" customWidth="1"/>
  </cols>
  <sheetData>
    <row r="1" spans="1:11" ht="105.75" customHeight="1" thickBot="1" x14ac:dyDescent="0.3">
      <c r="A1" s="173" t="s">
        <v>76</v>
      </c>
      <c r="B1" s="64" t="s">
        <v>64</v>
      </c>
      <c r="C1" s="170" t="s">
        <v>80</v>
      </c>
      <c r="D1" s="62" t="s">
        <v>79</v>
      </c>
      <c r="E1" s="62" t="s">
        <v>81</v>
      </c>
      <c r="F1" s="168" t="s">
        <v>77</v>
      </c>
      <c r="G1" s="62" t="s">
        <v>78</v>
      </c>
      <c r="H1" s="168" t="s">
        <v>75</v>
      </c>
      <c r="I1" s="63" t="s">
        <v>100</v>
      </c>
      <c r="J1" s="183"/>
      <c r="K1" s="183"/>
    </row>
    <row r="2" spans="1:11" x14ac:dyDescent="0.25">
      <c r="A2" s="75" t="s">
        <v>82</v>
      </c>
      <c r="B2" s="54" t="s">
        <v>66</v>
      </c>
      <c r="C2" s="169">
        <v>2</v>
      </c>
      <c r="D2" s="169">
        <v>1</v>
      </c>
      <c r="E2" s="169">
        <v>1</v>
      </c>
      <c r="F2" s="169">
        <v>1</v>
      </c>
      <c r="G2" s="169">
        <v>1</v>
      </c>
      <c r="H2" s="178">
        <v>3</v>
      </c>
      <c r="I2" s="182">
        <v>1</v>
      </c>
    </row>
    <row r="3" spans="1:11" x14ac:dyDescent="0.25">
      <c r="A3" s="76"/>
      <c r="B3" s="53" t="s">
        <v>74</v>
      </c>
      <c r="C3" s="53">
        <v>1</v>
      </c>
      <c r="D3" s="53">
        <v>2</v>
      </c>
      <c r="E3" s="53">
        <v>1</v>
      </c>
      <c r="F3" s="53">
        <v>1</v>
      </c>
      <c r="G3" s="53">
        <v>1</v>
      </c>
      <c r="H3" s="179">
        <v>2</v>
      </c>
      <c r="I3" s="174">
        <v>1</v>
      </c>
    </row>
    <row r="4" spans="1:11" x14ac:dyDescent="0.25">
      <c r="A4" s="76"/>
      <c r="B4" s="53" t="s">
        <v>67</v>
      </c>
      <c r="C4" s="53">
        <v>2</v>
      </c>
      <c r="D4" s="53">
        <v>2</v>
      </c>
      <c r="E4" s="53">
        <v>1</v>
      </c>
      <c r="F4" s="53">
        <v>1</v>
      </c>
      <c r="G4" s="53">
        <v>1</v>
      </c>
      <c r="H4" s="179">
        <v>3</v>
      </c>
      <c r="I4" s="174">
        <v>1</v>
      </c>
    </row>
    <row r="5" spans="1:11" ht="15.75" thickBot="1" x14ac:dyDescent="0.3">
      <c r="A5" s="77"/>
      <c r="B5" s="55" t="s">
        <v>68</v>
      </c>
      <c r="C5" s="55">
        <v>2</v>
      </c>
      <c r="D5" s="55">
        <v>2</v>
      </c>
      <c r="E5" s="55">
        <v>1</v>
      </c>
      <c r="F5" s="55">
        <v>1</v>
      </c>
      <c r="G5" s="55">
        <v>1</v>
      </c>
      <c r="H5" s="180">
        <v>3</v>
      </c>
      <c r="I5" s="175">
        <v>1</v>
      </c>
    </row>
    <row r="6" spans="1:11" ht="15.75" thickBot="1" x14ac:dyDescent="0.3">
      <c r="A6" s="61" t="s">
        <v>69</v>
      </c>
      <c r="B6" s="56"/>
      <c r="C6" s="57">
        <f t="shared" ref="C6:H6" si="0">AVERAGE(C2:C5)</f>
        <v>1.75</v>
      </c>
      <c r="D6" s="57">
        <f t="shared" si="0"/>
        <v>1.75</v>
      </c>
      <c r="E6" s="57">
        <f t="shared" si="0"/>
        <v>1</v>
      </c>
      <c r="F6" s="57">
        <f t="shared" si="0"/>
        <v>1</v>
      </c>
      <c r="G6" s="57">
        <f t="shared" si="0"/>
        <v>1</v>
      </c>
      <c r="H6" s="171">
        <f t="shared" si="0"/>
        <v>2.75</v>
      </c>
      <c r="I6" s="177">
        <f>AVERAGE(I2:I5)</f>
        <v>1</v>
      </c>
    </row>
    <row r="7" spans="1:11" x14ac:dyDescent="0.25">
      <c r="A7" s="75" t="s">
        <v>83</v>
      </c>
      <c r="B7" s="54" t="s">
        <v>66</v>
      </c>
      <c r="C7" s="54">
        <v>3</v>
      </c>
      <c r="D7" s="54">
        <v>2</v>
      </c>
      <c r="E7" s="54">
        <v>2</v>
      </c>
      <c r="F7" s="54">
        <v>2</v>
      </c>
      <c r="G7" s="54">
        <v>3</v>
      </c>
      <c r="H7" s="181">
        <v>2</v>
      </c>
      <c r="I7" s="176">
        <v>2</v>
      </c>
    </row>
    <row r="8" spans="1:11" x14ac:dyDescent="0.25">
      <c r="A8" s="76"/>
      <c r="B8" s="53" t="s">
        <v>74</v>
      </c>
      <c r="C8" s="53">
        <v>3</v>
      </c>
      <c r="D8" s="53">
        <v>2</v>
      </c>
      <c r="E8" s="53">
        <v>3</v>
      </c>
      <c r="F8" s="53">
        <v>3</v>
      </c>
      <c r="G8" s="53">
        <v>2</v>
      </c>
      <c r="H8" s="179">
        <v>2</v>
      </c>
      <c r="I8" s="174">
        <v>2</v>
      </c>
    </row>
    <row r="9" spans="1:11" x14ac:dyDescent="0.25">
      <c r="A9" s="76"/>
      <c r="B9" s="53" t="s">
        <v>67</v>
      </c>
      <c r="C9" s="53">
        <v>1</v>
      </c>
      <c r="D9" s="53">
        <v>2</v>
      </c>
      <c r="E9" s="53">
        <v>2</v>
      </c>
      <c r="F9" s="53">
        <v>2</v>
      </c>
      <c r="G9" s="53">
        <v>2</v>
      </c>
      <c r="H9" s="179">
        <v>1</v>
      </c>
      <c r="I9" s="174">
        <v>1</v>
      </c>
    </row>
    <row r="10" spans="1:11" ht="15.75" thickBot="1" x14ac:dyDescent="0.3">
      <c r="A10" s="77"/>
      <c r="B10" s="55" t="s">
        <v>68</v>
      </c>
      <c r="C10" s="55">
        <v>1</v>
      </c>
      <c r="D10" s="55">
        <v>2</v>
      </c>
      <c r="E10" s="55">
        <v>3</v>
      </c>
      <c r="F10" s="55">
        <v>3</v>
      </c>
      <c r="G10" s="55">
        <v>2</v>
      </c>
      <c r="H10" s="180">
        <v>1</v>
      </c>
      <c r="I10" s="175">
        <v>3</v>
      </c>
    </row>
    <row r="11" spans="1:11" ht="15.75" thickBot="1" x14ac:dyDescent="0.3">
      <c r="A11" s="61" t="s">
        <v>69</v>
      </c>
      <c r="B11" s="56"/>
      <c r="C11" s="57">
        <f>AVERAGE(C7,C10)</f>
        <v>2</v>
      </c>
      <c r="D11" s="57">
        <f>AVERAGE(D7:D10)</f>
        <v>2</v>
      </c>
      <c r="E11" s="57">
        <f>AVERAGE(E7:E10)</f>
        <v>2.5</v>
      </c>
      <c r="F11" s="57">
        <f>AVERAGE(F7:F10)</f>
        <v>2.5</v>
      </c>
      <c r="G11" s="57">
        <f>AVERAGE(G7:G10)</f>
        <v>2.25</v>
      </c>
      <c r="H11" s="171">
        <f>AVERAGE(H7:H10)</f>
        <v>1.5</v>
      </c>
      <c r="I11" s="177">
        <f>AVERAGE(I7:I10)</f>
        <v>2</v>
      </c>
    </row>
    <row r="12" spans="1:11" x14ac:dyDescent="0.25">
      <c r="A12" s="75" t="s">
        <v>84</v>
      </c>
      <c r="B12" s="54" t="s">
        <v>66</v>
      </c>
      <c r="C12" s="54">
        <v>3</v>
      </c>
      <c r="D12" s="54">
        <v>2</v>
      </c>
      <c r="E12" s="54">
        <v>2</v>
      </c>
      <c r="F12" s="54">
        <v>2</v>
      </c>
      <c r="G12" s="54">
        <v>2</v>
      </c>
      <c r="H12" s="181">
        <v>2</v>
      </c>
      <c r="I12" s="176">
        <v>3</v>
      </c>
    </row>
    <row r="13" spans="1:11" x14ac:dyDescent="0.25">
      <c r="A13" s="76"/>
      <c r="B13" s="53" t="s">
        <v>74</v>
      </c>
      <c r="C13" s="53">
        <v>3</v>
      </c>
      <c r="D13" s="53">
        <v>2</v>
      </c>
      <c r="E13" s="53">
        <v>2</v>
      </c>
      <c r="F13" s="53">
        <v>2</v>
      </c>
      <c r="G13" s="53">
        <v>2</v>
      </c>
      <c r="H13" s="179">
        <v>2</v>
      </c>
      <c r="I13" s="174">
        <v>3</v>
      </c>
    </row>
    <row r="14" spans="1:11" x14ac:dyDescent="0.25">
      <c r="A14" s="76"/>
      <c r="B14" s="53" t="s">
        <v>67</v>
      </c>
      <c r="C14" s="53">
        <v>3</v>
      </c>
      <c r="D14" s="53">
        <v>3</v>
      </c>
      <c r="E14" s="53">
        <v>3</v>
      </c>
      <c r="F14" s="53">
        <v>3</v>
      </c>
      <c r="G14" s="53">
        <v>3</v>
      </c>
      <c r="H14" s="179">
        <v>1</v>
      </c>
      <c r="I14" s="174">
        <v>3</v>
      </c>
    </row>
    <row r="15" spans="1:11" ht="15.75" thickBot="1" x14ac:dyDescent="0.3">
      <c r="A15" s="77"/>
      <c r="B15" s="55" t="s">
        <v>68</v>
      </c>
      <c r="C15" s="55">
        <v>1</v>
      </c>
      <c r="D15" s="55">
        <v>3</v>
      </c>
      <c r="E15" s="55">
        <v>2</v>
      </c>
      <c r="F15" s="55">
        <v>2</v>
      </c>
      <c r="G15" s="55">
        <v>1</v>
      </c>
      <c r="H15" s="180">
        <v>2</v>
      </c>
      <c r="I15" s="175">
        <v>2</v>
      </c>
    </row>
    <row r="16" spans="1:11" ht="15.75" thickBot="1" x14ac:dyDescent="0.3">
      <c r="A16" s="60" t="s">
        <v>69</v>
      </c>
      <c r="B16" s="58"/>
      <c r="C16" s="59">
        <f t="shared" ref="C16:H16" si="1">AVERAGE(C12:C15)</f>
        <v>2.5</v>
      </c>
      <c r="D16" s="59">
        <f t="shared" si="1"/>
        <v>2.5</v>
      </c>
      <c r="E16" s="59">
        <f t="shared" si="1"/>
        <v>2.25</v>
      </c>
      <c r="F16" s="59">
        <f t="shared" si="1"/>
        <v>2.25</v>
      </c>
      <c r="G16" s="59">
        <f t="shared" si="1"/>
        <v>2</v>
      </c>
      <c r="H16" s="172">
        <f t="shared" si="1"/>
        <v>1.75</v>
      </c>
      <c r="I16" s="177">
        <f>AVERAGE(I12:I15)</f>
        <v>2.75</v>
      </c>
    </row>
    <row r="18" spans="1:28" x14ac:dyDescent="0.25">
      <c r="A18" s="52" t="s">
        <v>72</v>
      </c>
      <c r="B18" s="51" t="s">
        <v>65</v>
      </c>
      <c r="C18" s="51"/>
      <c r="D18" s="51"/>
      <c r="E18" s="51"/>
      <c r="F18" s="51"/>
      <c r="G18" s="51"/>
      <c r="H18" s="51" t="s">
        <v>87</v>
      </c>
    </row>
    <row r="19" spans="1:28" x14ac:dyDescent="0.25">
      <c r="A19" s="51"/>
      <c r="B19" s="51" t="s">
        <v>70</v>
      </c>
      <c r="C19" s="51"/>
      <c r="D19" s="51" t="s">
        <v>73</v>
      </c>
      <c r="E19" s="51" t="s">
        <v>87</v>
      </c>
      <c r="F19" s="51" t="s">
        <v>87</v>
      </c>
      <c r="G19" s="51" t="s">
        <v>87</v>
      </c>
      <c r="H19" s="51"/>
    </row>
    <row r="20" spans="1:28" x14ac:dyDescent="0.25">
      <c r="A20" s="51"/>
      <c r="B20" s="51" t="s">
        <v>71</v>
      </c>
      <c r="C20" s="51" t="s">
        <v>86</v>
      </c>
      <c r="D20" s="51" t="s">
        <v>87</v>
      </c>
      <c r="E20" s="51"/>
      <c r="F20" s="51"/>
      <c r="G20" s="51"/>
      <c r="H20" s="51"/>
      <c r="I20" s="51" t="s">
        <v>87</v>
      </c>
      <c r="J20" s="51"/>
      <c r="K20" s="51"/>
    </row>
    <row r="22" spans="1:28" x14ac:dyDescent="0.25">
      <c r="A22" s="1" t="s">
        <v>85</v>
      </c>
      <c r="B22">
        <v>1</v>
      </c>
      <c r="C22">
        <v>2</v>
      </c>
      <c r="D22">
        <v>3</v>
      </c>
    </row>
    <row r="25" spans="1:28" ht="15.75" thickBot="1" x14ac:dyDescent="0.3"/>
    <row r="26" spans="1:28" ht="18.75" x14ac:dyDescent="0.3">
      <c r="A26" s="78" t="s">
        <v>92</v>
      </c>
      <c r="B26" s="79"/>
      <c r="C26" s="79"/>
      <c r="D26" s="79"/>
      <c r="E26" s="79"/>
      <c r="F26" s="79"/>
      <c r="G26" s="79"/>
      <c r="H26" s="79"/>
      <c r="I26" s="79"/>
      <c r="J26" s="80"/>
      <c r="K26" s="19"/>
      <c r="L26" s="19"/>
      <c r="M26" s="19"/>
      <c r="N26" s="19"/>
      <c r="O26" s="19"/>
      <c r="P26" s="19"/>
      <c r="Q26" s="19"/>
      <c r="R26" s="19"/>
      <c r="S26" s="19"/>
      <c r="T26" s="19"/>
      <c r="U26" s="19"/>
      <c r="V26" s="19"/>
      <c r="W26" s="19"/>
      <c r="X26" s="19"/>
      <c r="Y26" s="19"/>
      <c r="Z26" s="19"/>
      <c r="AA26" s="19"/>
      <c r="AB26" s="19"/>
    </row>
    <row r="27" spans="1:28" ht="15" customHeight="1" x14ac:dyDescent="0.25">
      <c r="A27" s="69" t="s">
        <v>91</v>
      </c>
      <c r="B27" s="70"/>
      <c r="C27" s="70"/>
      <c r="D27" s="70"/>
      <c r="E27" s="70"/>
      <c r="F27" s="70"/>
      <c r="G27" s="70"/>
      <c r="H27" s="70"/>
      <c r="I27" s="70"/>
      <c r="J27" s="71"/>
    </row>
    <row r="28" spans="1:28" x14ac:dyDescent="0.25">
      <c r="A28" s="69"/>
      <c r="B28" s="70"/>
      <c r="C28" s="70"/>
      <c r="D28" s="70"/>
      <c r="E28" s="70"/>
      <c r="F28" s="70"/>
      <c r="G28" s="70"/>
      <c r="H28" s="70"/>
      <c r="I28" s="70"/>
      <c r="J28" s="71"/>
    </row>
    <row r="29" spans="1:28" x14ac:dyDescent="0.25">
      <c r="A29" s="69" t="s">
        <v>90</v>
      </c>
      <c r="B29" s="70"/>
      <c r="C29" s="70"/>
      <c r="D29" s="70"/>
      <c r="E29" s="70"/>
      <c r="F29" s="70"/>
      <c r="G29" s="70"/>
      <c r="H29" s="70"/>
      <c r="I29" s="70"/>
      <c r="J29" s="71"/>
    </row>
    <row r="30" spans="1:28" x14ac:dyDescent="0.25">
      <c r="A30" s="69"/>
      <c r="B30" s="70"/>
      <c r="C30" s="70"/>
      <c r="D30" s="70"/>
      <c r="E30" s="70"/>
      <c r="F30" s="70"/>
      <c r="G30" s="70"/>
      <c r="H30" s="70"/>
      <c r="I30" s="70"/>
      <c r="J30" s="71"/>
    </row>
    <row r="31" spans="1:28" x14ac:dyDescent="0.25">
      <c r="A31" s="69" t="s">
        <v>88</v>
      </c>
      <c r="B31" s="70"/>
      <c r="C31" s="70"/>
      <c r="D31" s="70"/>
      <c r="E31" s="70"/>
      <c r="F31" s="70"/>
      <c r="G31" s="70"/>
      <c r="H31" s="70"/>
      <c r="I31" s="70"/>
      <c r="J31" s="71"/>
    </row>
    <row r="32" spans="1:28" x14ac:dyDescent="0.25">
      <c r="A32" s="69"/>
      <c r="B32" s="70"/>
      <c r="C32" s="70"/>
      <c r="D32" s="70"/>
      <c r="E32" s="70"/>
      <c r="F32" s="70"/>
      <c r="G32" s="70"/>
      <c r="H32" s="70"/>
      <c r="I32" s="70"/>
      <c r="J32" s="71"/>
    </row>
    <row r="33" spans="1:10" x14ac:dyDescent="0.25">
      <c r="A33" s="69" t="s">
        <v>89</v>
      </c>
      <c r="B33" s="70"/>
      <c r="C33" s="70"/>
      <c r="D33" s="70"/>
      <c r="E33" s="70"/>
      <c r="F33" s="70"/>
      <c r="G33" s="70"/>
      <c r="H33" s="70"/>
      <c r="I33" s="70"/>
      <c r="J33" s="71"/>
    </row>
    <row r="34" spans="1:10" x14ac:dyDescent="0.25">
      <c r="A34" s="69"/>
      <c r="B34" s="70"/>
      <c r="C34" s="70"/>
      <c r="D34" s="70"/>
      <c r="E34" s="70"/>
      <c r="F34" s="70"/>
      <c r="G34" s="70"/>
      <c r="H34" s="70"/>
      <c r="I34" s="70"/>
      <c r="J34" s="71"/>
    </row>
    <row r="35" spans="1:10" ht="15.75" thickBot="1" x14ac:dyDescent="0.3">
      <c r="A35" s="72"/>
      <c r="B35" s="73"/>
      <c r="C35" s="73"/>
      <c r="D35" s="73"/>
      <c r="E35" s="73"/>
      <c r="F35" s="73"/>
      <c r="G35" s="73"/>
      <c r="H35" s="73"/>
      <c r="I35" s="73"/>
      <c r="J35" s="74"/>
    </row>
    <row r="36" spans="1:10" x14ac:dyDescent="0.25">
      <c r="A36" s="69" t="s">
        <v>101</v>
      </c>
      <c r="B36" s="70"/>
      <c r="C36" s="70"/>
      <c r="D36" s="70"/>
      <c r="E36" s="70"/>
      <c r="F36" s="70"/>
      <c r="G36" s="70"/>
      <c r="H36" s="70"/>
      <c r="I36" s="70"/>
      <c r="J36" s="71"/>
    </row>
    <row r="37" spans="1:10" x14ac:dyDescent="0.25">
      <c r="A37" s="69"/>
      <c r="B37" s="70"/>
      <c r="C37" s="70"/>
      <c r="D37" s="70"/>
      <c r="E37" s="70"/>
      <c r="F37" s="70"/>
      <c r="G37" s="70"/>
      <c r="H37" s="70"/>
      <c r="I37" s="70"/>
      <c r="J37" s="71"/>
    </row>
    <row r="38" spans="1:10" ht="15.75" thickBot="1" x14ac:dyDescent="0.3">
      <c r="A38" s="72"/>
      <c r="B38" s="73"/>
      <c r="C38" s="73"/>
      <c r="D38" s="73"/>
      <c r="E38" s="73"/>
      <c r="F38" s="73"/>
      <c r="G38" s="73"/>
      <c r="H38" s="73"/>
      <c r="I38" s="73"/>
      <c r="J38" s="74"/>
    </row>
  </sheetData>
  <mergeCells count="9">
    <mergeCell ref="A36:J38"/>
    <mergeCell ref="A27:J28"/>
    <mergeCell ref="A29:J30"/>
    <mergeCell ref="A31:J32"/>
    <mergeCell ref="A33:J35"/>
    <mergeCell ref="A2:A5"/>
    <mergeCell ref="A7:A10"/>
    <mergeCell ref="A12:A15"/>
    <mergeCell ref="A26:J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617C-DD4F-46B4-9559-09F0B7849B17}">
  <dimension ref="A1:AE70"/>
  <sheetViews>
    <sheetView zoomScale="62" zoomScaleNormal="85" workbookViewId="0">
      <selection activeCell="V51" sqref="V51"/>
    </sheetView>
  </sheetViews>
  <sheetFormatPr defaultRowHeight="15" x14ac:dyDescent="0.25"/>
  <cols>
    <col min="1" max="1" width="29.5703125" customWidth="1"/>
    <col min="2" max="2" width="18.7109375" customWidth="1"/>
    <col min="3" max="3" width="26" customWidth="1"/>
    <col min="6" max="6" width="9.140625" customWidth="1"/>
    <col min="7" max="7" width="9.7109375" customWidth="1"/>
    <col min="11" max="11" width="10.42578125" customWidth="1"/>
    <col min="13" max="13" width="9.85546875" customWidth="1"/>
    <col min="17" max="17" width="9.7109375" customWidth="1"/>
  </cols>
  <sheetData>
    <row r="1" spans="1:31" ht="19.5" thickBot="1" x14ac:dyDescent="0.35">
      <c r="A1" s="19" t="s">
        <v>0</v>
      </c>
      <c r="I1" s="91" t="s">
        <v>42</v>
      </c>
      <c r="J1" s="92"/>
      <c r="K1" s="92"/>
      <c r="L1" s="92" t="s">
        <v>52</v>
      </c>
      <c r="M1" s="92"/>
      <c r="N1" s="92"/>
      <c r="O1" s="92"/>
      <c r="P1" s="92"/>
      <c r="Q1" s="92"/>
      <c r="R1" s="92"/>
      <c r="S1" s="92"/>
      <c r="T1" s="93"/>
    </row>
    <row r="2" spans="1:31" x14ac:dyDescent="0.25">
      <c r="I2" s="94" t="s">
        <v>17</v>
      </c>
      <c r="J2" s="95"/>
      <c r="K2" s="95"/>
      <c r="L2" s="96" t="s">
        <v>51</v>
      </c>
      <c r="M2" s="96"/>
      <c r="N2" s="96"/>
      <c r="O2" s="96"/>
      <c r="P2" s="96"/>
      <c r="Q2" s="96"/>
      <c r="R2" s="96"/>
      <c r="S2" s="96"/>
      <c r="T2" s="97"/>
    </row>
    <row r="3" spans="1:31" ht="19.5" customHeight="1" thickBot="1" x14ac:dyDescent="0.35">
      <c r="A3" s="19" t="s">
        <v>17</v>
      </c>
      <c r="B3" s="2"/>
      <c r="C3" s="2"/>
      <c r="D3" s="2"/>
      <c r="I3" s="85"/>
      <c r="J3" s="86"/>
      <c r="K3" s="86"/>
      <c r="L3" s="83"/>
      <c r="M3" s="83"/>
      <c r="N3" s="83"/>
      <c r="O3" s="83"/>
      <c r="P3" s="83"/>
      <c r="Q3" s="83"/>
      <c r="R3" s="83"/>
      <c r="S3" s="83"/>
      <c r="T3" s="84"/>
    </row>
    <row r="4" spans="1:31" ht="16.5" thickBot="1" x14ac:dyDescent="0.3">
      <c r="A4" s="3" t="s">
        <v>1</v>
      </c>
      <c r="B4" s="8" t="s">
        <v>2</v>
      </c>
      <c r="C4" s="8" t="s">
        <v>11</v>
      </c>
      <c r="D4" s="9" t="s">
        <v>3</v>
      </c>
      <c r="I4" s="85" t="s">
        <v>16</v>
      </c>
      <c r="J4" s="86"/>
      <c r="K4" s="86"/>
      <c r="L4" s="83" t="s">
        <v>53</v>
      </c>
      <c r="M4" s="83"/>
      <c r="N4" s="83"/>
      <c r="O4" s="83"/>
      <c r="P4" s="83"/>
      <c r="Q4" s="83"/>
      <c r="R4" s="83"/>
      <c r="S4" s="83"/>
      <c r="T4" s="84"/>
    </row>
    <row r="5" spans="1:31" ht="15.75" customHeight="1" x14ac:dyDescent="0.25">
      <c r="A5" s="5" t="s">
        <v>4</v>
      </c>
      <c r="B5" s="10">
        <v>35</v>
      </c>
      <c r="C5" s="11">
        <v>25</v>
      </c>
      <c r="D5" s="12" cm="1">
        <f t="array" ref="D5:D11">B5:B11*C5:C11</f>
        <v>875</v>
      </c>
      <c r="I5" s="85"/>
      <c r="J5" s="86"/>
      <c r="K5" s="86"/>
      <c r="L5" s="83"/>
      <c r="M5" s="83"/>
      <c r="N5" s="83"/>
      <c r="O5" s="83"/>
      <c r="P5" s="83"/>
      <c r="Q5" s="83"/>
      <c r="R5" s="83"/>
      <c r="S5" s="83"/>
      <c r="T5" s="84"/>
      <c r="AB5" s="2"/>
      <c r="AC5" s="2"/>
      <c r="AD5" s="2"/>
      <c r="AE5" s="2"/>
    </row>
    <row r="6" spans="1:31" ht="15.75" x14ac:dyDescent="0.25">
      <c r="A6" s="6" t="s">
        <v>5</v>
      </c>
      <c r="B6" s="13">
        <v>240</v>
      </c>
      <c r="C6" s="14">
        <v>22</v>
      </c>
      <c r="D6" s="15">
        <v>5280</v>
      </c>
      <c r="I6" s="85" t="s">
        <v>18</v>
      </c>
      <c r="J6" s="86"/>
      <c r="K6" s="86"/>
      <c r="L6" s="83" t="s">
        <v>63</v>
      </c>
      <c r="M6" s="83"/>
      <c r="N6" s="83"/>
      <c r="O6" s="83"/>
      <c r="P6" s="83"/>
      <c r="Q6" s="83"/>
      <c r="R6" s="83"/>
      <c r="S6" s="83"/>
      <c r="T6" s="84"/>
      <c r="AB6" s="2"/>
      <c r="AC6" s="2"/>
      <c r="AD6" s="2"/>
      <c r="AE6" s="2"/>
    </row>
    <row r="7" spans="1:31" ht="15.75" customHeight="1" x14ac:dyDescent="0.25">
      <c r="A7" s="6" t="s">
        <v>6</v>
      </c>
      <c r="B7" s="13">
        <v>850</v>
      </c>
      <c r="C7" s="14">
        <v>20</v>
      </c>
      <c r="D7" s="15">
        <v>17000</v>
      </c>
      <c r="I7" s="85"/>
      <c r="J7" s="86"/>
      <c r="K7" s="86"/>
      <c r="L7" s="83"/>
      <c r="M7" s="83"/>
      <c r="N7" s="83"/>
      <c r="O7" s="83"/>
      <c r="P7" s="83"/>
      <c r="Q7" s="83"/>
      <c r="R7" s="83"/>
      <c r="S7" s="83"/>
      <c r="T7" s="84"/>
      <c r="AB7" s="2"/>
      <c r="AC7" s="2"/>
      <c r="AD7" s="2"/>
      <c r="AE7" s="2"/>
    </row>
    <row r="8" spans="1:31" ht="15.75" x14ac:dyDescent="0.25">
      <c r="A8" s="6" t="s">
        <v>7</v>
      </c>
      <c r="B8" s="13">
        <v>105</v>
      </c>
      <c r="C8" s="14">
        <v>18</v>
      </c>
      <c r="D8" s="15">
        <v>1890</v>
      </c>
      <c r="I8" s="85" t="s">
        <v>29</v>
      </c>
      <c r="J8" s="86"/>
      <c r="K8" s="86"/>
      <c r="L8" s="83" t="s">
        <v>54</v>
      </c>
      <c r="M8" s="83"/>
      <c r="N8" s="83"/>
      <c r="O8" s="83"/>
      <c r="P8" s="83"/>
      <c r="Q8" s="83"/>
      <c r="R8" s="83"/>
      <c r="S8" s="83"/>
      <c r="T8" s="84"/>
      <c r="AB8" s="2"/>
      <c r="AC8" s="2"/>
      <c r="AD8" s="2"/>
      <c r="AE8" s="2"/>
    </row>
    <row r="9" spans="1:31" ht="15.75" customHeight="1" x14ac:dyDescent="0.25">
      <c r="A9" s="6" t="s">
        <v>9</v>
      </c>
      <c r="B9" s="13">
        <v>160</v>
      </c>
      <c r="C9" s="14">
        <v>20</v>
      </c>
      <c r="D9" s="15">
        <v>3200</v>
      </c>
      <c r="I9" s="85"/>
      <c r="J9" s="86"/>
      <c r="K9" s="86"/>
      <c r="L9" s="83"/>
      <c r="M9" s="83"/>
      <c r="N9" s="83"/>
      <c r="O9" s="83"/>
      <c r="P9" s="83"/>
      <c r="Q9" s="83"/>
      <c r="R9" s="83"/>
      <c r="S9" s="83"/>
      <c r="T9" s="84"/>
      <c r="AB9" s="2"/>
      <c r="AC9" s="2"/>
      <c r="AD9" s="2"/>
      <c r="AE9" s="2"/>
    </row>
    <row r="10" spans="1:31" ht="15.75" x14ac:dyDescent="0.25">
      <c r="A10" s="6" t="s">
        <v>8</v>
      </c>
      <c r="B10" s="13">
        <v>175</v>
      </c>
      <c r="C10" s="14">
        <v>18</v>
      </c>
      <c r="D10" s="15">
        <v>3150</v>
      </c>
      <c r="I10" s="85" t="s">
        <v>25</v>
      </c>
      <c r="J10" s="86"/>
      <c r="K10" s="86"/>
      <c r="L10" s="83" t="s">
        <v>55</v>
      </c>
      <c r="M10" s="83"/>
      <c r="N10" s="83"/>
      <c r="O10" s="83"/>
      <c r="P10" s="83"/>
      <c r="Q10" s="83"/>
      <c r="R10" s="83"/>
      <c r="S10" s="83"/>
      <c r="T10" s="84"/>
      <c r="AB10" s="2"/>
      <c r="AC10" s="2"/>
      <c r="AD10" s="2"/>
      <c r="AE10" s="2"/>
    </row>
    <row r="11" spans="1:31" ht="16.5" customHeight="1" thickBot="1" x14ac:dyDescent="0.3">
      <c r="A11" s="7" t="s">
        <v>10</v>
      </c>
      <c r="B11" s="16">
        <v>80</v>
      </c>
      <c r="C11" s="17">
        <v>15</v>
      </c>
      <c r="D11" s="18">
        <v>1200</v>
      </c>
      <c r="I11" s="87"/>
      <c r="J11" s="88"/>
      <c r="K11" s="88"/>
      <c r="L11" s="89"/>
      <c r="M11" s="89"/>
      <c r="N11" s="89"/>
      <c r="O11" s="89"/>
      <c r="P11" s="89"/>
      <c r="Q11" s="89"/>
      <c r="R11" s="89"/>
      <c r="S11" s="89"/>
      <c r="T11" s="90"/>
      <c r="U11" s="2"/>
      <c r="V11" s="2"/>
      <c r="W11" s="2"/>
      <c r="X11" s="2"/>
      <c r="Y11" s="2"/>
      <c r="Z11" s="2"/>
      <c r="AA11" s="2"/>
      <c r="AB11" s="2"/>
      <c r="AC11" s="2"/>
      <c r="AD11" s="2"/>
      <c r="AE11" s="2"/>
    </row>
    <row r="12" spans="1:31" ht="19.5" thickBot="1" x14ac:dyDescent="0.35">
      <c r="A12" s="22" t="s">
        <v>34</v>
      </c>
      <c r="B12" s="135">
        <f>SUM(_xlfn.ANCHORARRAY(D5))</f>
        <v>32595</v>
      </c>
      <c r="C12" s="138"/>
      <c r="D12" s="136"/>
      <c r="I12" s="2"/>
      <c r="J12" s="2"/>
      <c r="K12" s="2"/>
      <c r="L12" s="2"/>
      <c r="M12" s="2"/>
      <c r="N12" s="2"/>
      <c r="O12" s="2"/>
      <c r="P12" s="2"/>
      <c r="Q12" s="2"/>
      <c r="R12" s="2"/>
      <c r="S12" s="2"/>
      <c r="T12" s="2"/>
      <c r="U12" s="2"/>
      <c r="V12" s="2"/>
      <c r="W12" s="2"/>
      <c r="X12" s="2"/>
      <c r="Y12" s="2"/>
      <c r="Z12" s="2"/>
      <c r="AA12" s="2"/>
      <c r="AB12" s="2"/>
      <c r="AC12" s="2"/>
      <c r="AD12" s="2"/>
      <c r="AE12" s="2"/>
    </row>
    <row r="13" spans="1:31" ht="19.5" thickBot="1" x14ac:dyDescent="0.35">
      <c r="A13" s="19"/>
      <c r="B13" s="23"/>
      <c r="C13" s="23"/>
      <c r="D13" s="23"/>
      <c r="I13" s="150" t="s">
        <v>35</v>
      </c>
      <c r="J13" s="151"/>
      <c r="K13" s="151"/>
      <c r="L13" s="151"/>
      <c r="M13" s="151"/>
      <c r="N13" s="151"/>
      <c r="O13" s="152"/>
      <c r="P13" s="91" t="s">
        <v>62</v>
      </c>
      <c r="Q13" s="92"/>
      <c r="R13" s="92"/>
      <c r="S13" s="92"/>
      <c r="T13" s="92"/>
      <c r="U13" s="92"/>
      <c r="V13" s="92"/>
      <c r="W13" s="92"/>
      <c r="X13" s="92"/>
      <c r="Y13" s="92"/>
      <c r="Z13" s="92"/>
      <c r="AA13" s="92"/>
      <c r="AB13" s="92"/>
      <c r="AC13" s="92"/>
      <c r="AD13" s="92"/>
      <c r="AE13" s="93"/>
    </row>
    <row r="14" spans="1:31" ht="15.75" x14ac:dyDescent="0.25">
      <c r="A14" s="45" t="s">
        <v>12</v>
      </c>
      <c r="B14" s="45"/>
      <c r="C14" s="45"/>
      <c r="D14" s="45"/>
      <c r="E14" s="45"/>
      <c r="F14" s="45"/>
      <c r="G14" s="1"/>
      <c r="I14" s="153" t="s">
        <v>36</v>
      </c>
      <c r="J14" s="154"/>
      <c r="K14" s="154"/>
      <c r="L14" s="154"/>
      <c r="M14" s="154"/>
      <c r="N14" s="154"/>
      <c r="O14" s="155"/>
      <c r="P14" s="153" t="s">
        <v>56</v>
      </c>
      <c r="Q14" s="154"/>
      <c r="R14" s="154"/>
      <c r="S14" s="154"/>
      <c r="T14" s="154"/>
      <c r="U14" s="154"/>
      <c r="V14" s="154"/>
      <c r="W14" s="154"/>
      <c r="X14" s="154"/>
      <c r="Y14" s="154"/>
      <c r="Z14" s="154"/>
      <c r="AA14" s="154"/>
      <c r="AB14" s="154"/>
      <c r="AC14" s="154"/>
      <c r="AD14" s="154"/>
      <c r="AE14" s="155"/>
    </row>
    <row r="15" spans="1:31" ht="15.75" customHeight="1" x14ac:dyDescent="0.25">
      <c r="I15" s="144" t="s">
        <v>38</v>
      </c>
      <c r="J15" s="145"/>
      <c r="K15" s="145"/>
      <c r="L15" s="145"/>
      <c r="M15" s="145"/>
      <c r="N15" s="145"/>
      <c r="O15" s="146"/>
      <c r="P15" s="144" t="s">
        <v>57</v>
      </c>
      <c r="Q15" s="145"/>
      <c r="R15" s="145"/>
      <c r="S15" s="145"/>
      <c r="T15" s="145"/>
      <c r="U15" s="145"/>
      <c r="V15" s="145"/>
      <c r="W15" s="145"/>
      <c r="X15" s="145"/>
      <c r="Y15" s="145"/>
      <c r="Z15" s="145"/>
      <c r="AA15" s="145"/>
      <c r="AB15" s="145"/>
      <c r="AC15" s="145"/>
      <c r="AD15" s="145"/>
      <c r="AE15" s="146"/>
    </row>
    <row r="16" spans="1:31" ht="19.5" thickBot="1" x14ac:dyDescent="0.35">
      <c r="A16" s="19" t="s">
        <v>16</v>
      </c>
      <c r="I16" s="144" t="s">
        <v>40</v>
      </c>
      <c r="J16" s="145"/>
      <c r="K16" s="145"/>
      <c r="L16" s="145"/>
      <c r="M16" s="145"/>
      <c r="N16" s="145"/>
      <c r="O16" s="146"/>
      <c r="P16" s="144" t="s">
        <v>58</v>
      </c>
      <c r="Q16" s="145"/>
      <c r="R16" s="145"/>
      <c r="S16" s="145"/>
      <c r="T16" s="145"/>
      <c r="U16" s="145"/>
      <c r="V16" s="145"/>
      <c r="W16" s="145"/>
      <c r="X16" s="145"/>
      <c r="Y16" s="145"/>
      <c r="Z16" s="145"/>
      <c r="AA16" s="145"/>
      <c r="AB16" s="145"/>
      <c r="AC16" s="145"/>
      <c r="AD16" s="145"/>
      <c r="AE16" s="146"/>
    </row>
    <row r="17" spans="1:31" ht="16.5" thickBot="1" x14ac:dyDescent="0.3">
      <c r="A17" s="4" t="s">
        <v>15</v>
      </c>
      <c r="B17" s="8" t="s">
        <v>2</v>
      </c>
      <c r="C17" s="8" t="s">
        <v>11</v>
      </c>
      <c r="D17" s="9" t="s">
        <v>3</v>
      </c>
      <c r="I17" s="144" t="s">
        <v>41</v>
      </c>
      <c r="J17" s="145"/>
      <c r="K17" s="145"/>
      <c r="L17" s="145"/>
      <c r="M17" s="145"/>
      <c r="N17" s="145"/>
      <c r="O17" s="146"/>
      <c r="P17" s="144" t="s">
        <v>59</v>
      </c>
      <c r="Q17" s="145"/>
      <c r="R17" s="145"/>
      <c r="S17" s="145"/>
      <c r="T17" s="145"/>
      <c r="U17" s="145"/>
      <c r="V17" s="145"/>
      <c r="W17" s="145"/>
      <c r="X17" s="145"/>
      <c r="Y17" s="145"/>
      <c r="Z17" s="145"/>
      <c r="AA17" s="145"/>
      <c r="AB17" s="145"/>
      <c r="AC17" s="145"/>
      <c r="AD17" s="145"/>
      <c r="AE17" s="146"/>
    </row>
    <row r="18" spans="1:31" ht="15.75" x14ac:dyDescent="0.25">
      <c r="A18" s="24" t="s">
        <v>13</v>
      </c>
      <c r="B18" s="25">
        <v>56</v>
      </c>
      <c r="C18" s="26">
        <v>30</v>
      </c>
      <c r="D18" s="27" cm="1">
        <f t="array" ref="D18:D19" xml:space="preserve"> B18:B19*C18:C19</f>
        <v>1680</v>
      </c>
      <c r="I18" s="144" t="s">
        <v>39</v>
      </c>
      <c r="J18" s="145"/>
      <c r="K18" s="145"/>
      <c r="L18" s="145"/>
      <c r="M18" s="145"/>
      <c r="N18" s="145"/>
      <c r="O18" s="146"/>
      <c r="P18" s="144" t="s">
        <v>60</v>
      </c>
      <c r="Q18" s="145"/>
      <c r="R18" s="145"/>
      <c r="S18" s="145"/>
      <c r="T18" s="145"/>
      <c r="U18" s="145"/>
      <c r="V18" s="145"/>
      <c r="W18" s="145"/>
      <c r="X18" s="145"/>
      <c r="Y18" s="145"/>
      <c r="Z18" s="145"/>
      <c r="AA18" s="145"/>
      <c r="AB18" s="145"/>
      <c r="AC18" s="145"/>
      <c r="AD18" s="145"/>
      <c r="AE18" s="146"/>
    </row>
    <row r="19" spans="1:31" ht="16.5" thickBot="1" x14ac:dyDescent="0.3">
      <c r="A19" s="28" t="s">
        <v>14</v>
      </c>
      <c r="B19" s="29">
        <v>56</v>
      </c>
      <c r="C19" s="30">
        <v>30</v>
      </c>
      <c r="D19" s="31">
        <v>1680</v>
      </c>
      <c r="I19" s="147" t="s">
        <v>37</v>
      </c>
      <c r="J19" s="148"/>
      <c r="K19" s="148"/>
      <c r="L19" s="148"/>
      <c r="M19" s="148"/>
      <c r="N19" s="148"/>
      <c r="O19" s="149"/>
      <c r="P19" s="147" t="s">
        <v>61</v>
      </c>
      <c r="Q19" s="148"/>
      <c r="R19" s="148"/>
      <c r="S19" s="148"/>
      <c r="T19" s="148"/>
      <c r="U19" s="148"/>
      <c r="V19" s="148"/>
      <c r="W19" s="148"/>
      <c r="X19" s="148"/>
      <c r="Y19" s="148"/>
      <c r="Z19" s="148"/>
      <c r="AA19" s="148"/>
      <c r="AB19" s="148"/>
      <c r="AC19" s="148"/>
      <c r="AD19" s="148"/>
      <c r="AE19" s="149"/>
    </row>
    <row r="20" spans="1:31" ht="19.5" thickBot="1" x14ac:dyDescent="0.35">
      <c r="A20" s="22" t="s">
        <v>34</v>
      </c>
      <c r="B20" s="135">
        <f>SUM(_xlfn.ANCHORARRAY(D18))</f>
        <v>3360</v>
      </c>
      <c r="C20" s="138"/>
      <c r="D20" s="136"/>
      <c r="I20" s="2"/>
      <c r="J20" s="2"/>
      <c r="K20" s="2"/>
      <c r="L20" s="2"/>
      <c r="M20" s="2"/>
      <c r="N20" s="2"/>
      <c r="O20" s="2"/>
      <c r="P20" s="2"/>
      <c r="Q20" s="2"/>
      <c r="R20" s="2"/>
      <c r="S20" s="2"/>
      <c r="T20" s="2"/>
      <c r="U20" s="2"/>
      <c r="V20" s="2"/>
      <c r="W20" s="2"/>
      <c r="X20" s="2"/>
      <c r="Y20" s="2"/>
      <c r="Z20" s="2"/>
      <c r="AA20" s="2"/>
      <c r="AB20" s="2"/>
      <c r="AC20" s="2"/>
      <c r="AD20" s="2"/>
      <c r="AE20" s="2"/>
    </row>
    <row r="21" spans="1:31" ht="16.5" thickBot="1" x14ac:dyDescent="0.3">
      <c r="I21" s="2"/>
      <c r="J21" s="2"/>
      <c r="K21" s="2"/>
      <c r="L21" s="2"/>
      <c r="M21" s="2"/>
      <c r="N21" s="2"/>
      <c r="O21" s="2"/>
      <c r="P21" s="2"/>
      <c r="Q21" s="2"/>
      <c r="R21" s="2"/>
      <c r="S21" s="2"/>
      <c r="T21" s="2"/>
      <c r="U21" s="2"/>
      <c r="V21" s="2"/>
      <c r="W21" s="2"/>
      <c r="X21" s="2"/>
      <c r="Y21" s="2"/>
      <c r="Z21" s="2"/>
      <c r="AA21" s="2"/>
      <c r="AB21" s="2"/>
      <c r="AC21" s="2"/>
      <c r="AD21" s="2"/>
      <c r="AE21" s="2"/>
    </row>
    <row r="22" spans="1:31" ht="19.5" thickBot="1" x14ac:dyDescent="0.35">
      <c r="A22" s="19" t="s">
        <v>18</v>
      </c>
      <c r="I22" s="81" t="s">
        <v>44</v>
      </c>
      <c r="J22" s="102"/>
      <c r="K22" s="102"/>
      <c r="L22" s="102"/>
      <c r="M22" s="137"/>
      <c r="N22" s="43">
        <v>0</v>
      </c>
      <c r="O22" s="41">
        <v>1</v>
      </c>
      <c r="P22" s="41">
        <v>2</v>
      </c>
      <c r="Q22" s="42">
        <v>3</v>
      </c>
      <c r="R22" s="2"/>
      <c r="S22" s="2"/>
      <c r="T22" s="2"/>
      <c r="U22" s="2"/>
      <c r="V22" s="2"/>
      <c r="W22" s="2"/>
      <c r="X22" s="2"/>
      <c r="Y22" s="2"/>
      <c r="Z22" s="2"/>
      <c r="AA22" s="2"/>
      <c r="AB22" s="2"/>
      <c r="AC22" s="2"/>
      <c r="AD22" s="2"/>
      <c r="AE22" s="2"/>
    </row>
    <row r="23" spans="1:31" ht="15" customHeight="1" thickBot="1" x14ac:dyDescent="0.3">
      <c r="A23" s="141" t="s">
        <v>19</v>
      </c>
      <c r="B23" s="143"/>
      <c r="C23" s="8" t="s">
        <v>23</v>
      </c>
      <c r="D23" s="81" t="s">
        <v>24</v>
      </c>
      <c r="E23" s="82"/>
      <c r="F23" s="9" t="s">
        <v>3</v>
      </c>
      <c r="I23" s="159" t="s">
        <v>45</v>
      </c>
      <c r="J23" s="160"/>
      <c r="K23" s="160"/>
      <c r="L23" s="160"/>
      <c r="M23" s="116"/>
      <c r="N23" s="10">
        <v>0</v>
      </c>
      <c r="O23" s="39">
        <v>15000</v>
      </c>
      <c r="P23" s="39">
        <v>25000</v>
      </c>
      <c r="Q23" s="40">
        <v>40000</v>
      </c>
      <c r="R23" s="2"/>
      <c r="S23" s="2"/>
      <c r="T23" s="2"/>
      <c r="U23" s="2"/>
      <c r="V23" s="2"/>
      <c r="W23" s="2"/>
      <c r="X23" s="2"/>
      <c r="Y23" s="2"/>
      <c r="Z23" s="2"/>
      <c r="AA23" s="2"/>
      <c r="AB23" s="2"/>
      <c r="AC23" s="2"/>
      <c r="AD23" s="2"/>
      <c r="AE23" s="2"/>
    </row>
    <row r="24" spans="1:31" ht="15.75" customHeight="1" x14ac:dyDescent="0.25">
      <c r="A24" s="125" t="s">
        <v>21</v>
      </c>
      <c r="B24" s="126"/>
      <c r="C24" s="32">
        <v>3</v>
      </c>
      <c r="D24" s="115">
        <v>1500</v>
      </c>
      <c r="E24" s="131"/>
      <c r="F24" s="12">
        <f>C24*D24</f>
        <v>4500</v>
      </c>
      <c r="I24" s="156" t="s">
        <v>46</v>
      </c>
      <c r="J24" s="157"/>
      <c r="K24" s="157"/>
      <c r="L24" s="157"/>
      <c r="M24" s="158"/>
      <c r="N24" s="13">
        <f>-B41</f>
        <v>-51405</v>
      </c>
      <c r="O24" s="37">
        <f>-SUM(B33, B39)</f>
        <v>-2650</v>
      </c>
      <c r="P24" s="37">
        <f>O24</f>
        <v>-2650</v>
      </c>
      <c r="Q24" s="38">
        <f>O24</f>
        <v>-2650</v>
      </c>
      <c r="R24" s="2"/>
      <c r="S24" s="2"/>
      <c r="T24" s="2"/>
      <c r="U24" s="2"/>
      <c r="V24" s="2"/>
      <c r="W24" s="2"/>
      <c r="X24" s="2"/>
      <c r="Y24" s="2"/>
      <c r="Z24" s="2"/>
      <c r="AA24" s="2"/>
      <c r="AB24" s="2"/>
      <c r="AC24" s="2"/>
      <c r="AD24" s="2"/>
      <c r="AE24" s="2"/>
    </row>
    <row r="25" spans="1:31" ht="16.5" thickBot="1" x14ac:dyDescent="0.3">
      <c r="A25" s="127" t="s">
        <v>22</v>
      </c>
      <c r="B25" s="128"/>
      <c r="C25" s="33">
        <v>10</v>
      </c>
      <c r="D25" s="120">
        <v>800</v>
      </c>
      <c r="E25" s="132"/>
      <c r="F25" s="34">
        <f>D25*C25</f>
        <v>8000</v>
      </c>
      <c r="I25" s="161" t="s">
        <v>95</v>
      </c>
      <c r="J25" s="162"/>
      <c r="K25" s="162"/>
      <c r="L25" s="162"/>
      <c r="M25" s="163"/>
      <c r="N25" s="133">
        <v>0.05</v>
      </c>
      <c r="O25" s="162"/>
      <c r="P25" s="162"/>
      <c r="Q25" s="134"/>
      <c r="R25" s="2"/>
      <c r="S25" s="2"/>
      <c r="T25" s="2"/>
      <c r="U25" s="2"/>
      <c r="V25" s="2"/>
      <c r="W25" s="2"/>
      <c r="X25" s="2"/>
      <c r="Y25" s="2"/>
      <c r="Z25" s="2"/>
      <c r="AA25" s="2"/>
      <c r="AB25" s="2"/>
      <c r="AC25" s="2"/>
      <c r="AD25" s="2"/>
      <c r="AE25" s="2"/>
    </row>
    <row r="26" spans="1:31" ht="16.5" thickBot="1" x14ac:dyDescent="0.3">
      <c r="A26" s="129" t="s">
        <v>20</v>
      </c>
      <c r="B26" s="130"/>
      <c r="C26" s="35">
        <v>3</v>
      </c>
      <c r="D26" s="133">
        <v>100</v>
      </c>
      <c r="E26" s="134"/>
      <c r="F26" s="18">
        <f>D26*C26</f>
        <v>300</v>
      </c>
      <c r="I26" s="2"/>
      <c r="J26" s="2"/>
      <c r="K26" s="2"/>
      <c r="L26" s="2"/>
      <c r="M26" s="2"/>
      <c r="N26" s="2"/>
      <c r="O26" s="2"/>
      <c r="P26" s="2"/>
      <c r="Q26" s="2"/>
      <c r="R26" s="2"/>
      <c r="S26" s="2"/>
      <c r="T26" s="2"/>
      <c r="U26" s="2"/>
      <c r="V26" s="2"/>
      <c r="W26" s="2"/>
      <c r="X26" s="2"/>
      <c r="Y26" s="2"/>
      <c r="Z26" s="2"/>
      <c r="AA26" s="2"/>
      <c r="AB26" s="2"/>
      <c r="AC26" s="2"/>
      <c r="AD26" s="2"/>
      <c r="AE26" s="2"/>
    </row>
    <row r="27" spans="1:31" ht="19.5" thickBot="1" x14ac:dyDescent="0.35">
      <c r="A27" s="139" t="s">
        <v>34</v>
      </c>
      <c r="B27" s="140"/>
      <c r="C27" s="138">
        <f>SUM(F24:F26)</f>
        <v>12800</v>
      </c>
      <c r="D27" s="138"/>
      <c r="E27" s="138"/>
      <c r="F27" s="136"/>
      <c r="I27" s="2"/>
      <c r="J27" s="2"/>
      <c r="K27" s="2"/>
      <c r="L27" s="2"/>
      <c r="M27" s="2"/>
      <c r="N27" s="2"/>
      <c r="O27" s="2"/>
      <c r="P27" s="2"/>
      <c r="Q27" s="2"/>
      <c r="R27" s="2"/>
      <c r="S27" s="2"/>
      <c r="T27" s="2"/>
      <c r="U27" s="2"/>
      <c r="V27" s="2"/>
      <c r="W27" s="2"/>
      <c r="X27" s="2"/>
      <c r="Y27" s="2"/>
      <c r="Z27" s="2"/>
      <c r="AA27" s="2"/>
      <c r="AB27" s="2"/>
      <c r="AC27" s="2"/>
      <c r="AD27" s="2"/>
      <c r="AE27" s="2"/>
    </row>
    <row r="28" spans="1:31" ht="16.5" thickBot="1" x14ac:dyDescent="0.3">
      <c r="I28" s="81" t="s">
        <v>43</v>
      </c>
      <c r="J28" s="102"/>
      <c r="K28" s="102"/>
      <c r="L28" s="102"/>
      <c r="M28" s="102"/>
      <c r="N28" s="102"/>
      <c r="O28" s="102"/>
      <c r="P28" s="102"/>
      <c r="Q28" s="102"/>
      <c r="R28" s="102"/>
      <c r="S28" s="102"/>
      <c r="T28" s="82"/>
      <c r="U28" s="2"/>
      <c r="V28" s="2"/>
      <c r="W28" s="2"/>
      <c r="X28" s="2"/>
      <c r="Y28" s="2"/>
      <c r="Z28" s="2"/>
      <c r="AA28" s="2"/>
      <c r="AB28" s="2"/>
      <c r="AC28" s="2"/>
      <c r="AD28" s="2"/>
      <c r="AE28" s="2"/>
    </row>
    <row r="29" spans="1:31" ht="19.5" thickBot="1" x14ac:dyDescent="0.35">
      <c r="A29" s="19" t="s">
        <v>29</v>
      </c>
      <c r="I29" s="44" t="s">
        <v>47</v>
      </c>
      <c r="J29" s="164" t="s">
        <v>48</v>
      </c>
      <c r="K29" s="165"/>
      <c r="L29" s="46" t="s">
        <v>49</v>
      </c>
      <c r="M29" s="165" t="s">
        <v>50</v>
      </c>
      <c r="N29" s="165"/>
      <c r="O29" s="165" t="s">
        <v>93</v>
      </c>
      <c r="P29" s="166"/>
      <c r="Q29" s="91" t="s">
        <v>94</v>
      </c>
      <c r="R29" s="92"/>
      <c r="S29" s="92" t="s">
        <v>96</v>
      </c>
      <c r="T29" s="93"/>
      <c r="U29" s="2"/>
      <c r="V29" s="2"/>
      <c r="W29" s="2"/>
      <c r="X29" s="2"/>
      <c r="Y29" s="2"/>
      <c r="Z29" s="2"/>
      <c r="AA29" s="2"/>
      <c r="AB29" s="2"/>
      <c r="AC29" s="2"/>
      <c r="AD29" s="2"/>
      <c r="AE29" s="2"/>
    </row>
    <row r="30" spans="1:31" ht="16.5" thickBot="1" x14ac:dyDescent="0.3">
      <c r="A30" s="141" t="s">
        <v>30</v>
      </c>
      <c r="B30" s="142"/>
      <c r="C30" s="9" t="s">
        <v>24</v>
      </c>
      <c r="D30" s="9" t="s">
        <v>3</v>
      </c>
      <c r="I30" s="12">
        <v>0</v>
      </c>
      <c r="J30" s="159">
        <v>0</v>
      </c>
      <c r="K30" s="116"/>
      <c r="L30" s="67">
        <f>N24/POWER(M30,I30)</f>
        <v>-51405</v>
      </c>
      <c r="M30" s="115">
        <f>(1+N25)^I30</f>
        <v>1</v>
      </c>
      <c r="N30" s="116"/>
      <c r="O30" s="115">
        <f xml:space="preserve"> 1/ POWER(M30,I30) * L30</f>
        <v>-51405</v>
      </c>
      <c r="P30" s="116"/>
      <c r="Q30" s="117">
        <f>O30</f>
        <v>-51405</v>
      </c>
      <c r="R30" s="118"/>
      <c r="S30" s="98" t="str">
        <f>TEXT(Q33/ABS(SUM(L30:L33)), "0.00%")</f>
        <v>27.06%</v>
      </c>
      <c r="T30" s="99"/>
      <c r="U30" s="2"/>
      <c r="V30" s="2"/>
      <c r="W30" s="2"/>
      <c r="X30" s="2"/>
      <c r="Y30" s="2"/>
      <c r="Z30" s="2"/>
      <c r="AA30" s="2"/>
      <c r="AB30" s="2"/>
      <c r="AC30" s="2"/>
      <c r="AD30" s="2"/>
      <c r="AE30" s="2"/>
    </row>
    <row r="31" spans="1:31" ht="15.75" x14ac:dyDescent="0.25">
      <c r="A31" s="125" t="s">
        <v>32</v>
      </c>
      <c r="B31" s="126"/>
      <c r="C31" s="36">
        <v>100</v>
      </c>
      <c r="D31" s="12" cm="1">
        <f t="array" ref="D31:D32">C31:C32</f>
        <v>100</v>
      </c>
      <c r="I31" s="47">
        <v>1</v>
      </c>
      <c r="J31" s="167">
        <f>O23/POWER(M31,I31)</f>
        <v>14285.714285714284</v>
      </c>
      <c r="K31" s="117"/>
      <c r="L31" s="48">
        <f>O24/POWER(M31,I31)</f>
        <v>-2523.8095238095239</v>
      </c>
      <c r="M31" s="117">
        <f>(1+N25)^I31</f>
        <v>1.05</v>
      </c>
      <c r="N31" s="117"/>
      <c r="O31" s="117">
        <f>J31-L31</f>
        <v>16809.523809523809</v>
      </c>
      <c r="P31" s="117"/>
      <c r="Q31" s="119">
        <f>Q30+O31</f>
        <v>-34595.476190476191</v>
      </c>
      <c r="R31" s="120"/>
      <c r="S31" s="86"/>
      <c r="T31" s="100"/>
      <c r="U31" s="2"/>
      <c r="V31" s="2"/>
      <c r="W31" s="2"/>
      <c r="X31" s="2"/>
      <c r="Y31" s="2"/>
      <c r="Z31" s="2"/>
      <c r="AA31" s="2"/>
      <c r="AB31" s="2"/>
      <c r="AC31" s="2"/>
      <c r="AD31" s="2"/>
      <c r="AE31" s="2"/>
    </row>
    <row r="32" spans="1:31" ht="16.5" thickBot="1" x14ac:dyDescent="0.3">
      <c r="A32" s="129" t="s">
        <v>31</v>
      </c>
      <c r="B32" s="130"/>
      <c r="C32" s="30">
        <v>500</v>
      </c>
      <c r="D32" s="31">
        <v>500</v>
      </c>
      <c r="I32" s="15">
        <v>2</v>
      </c>
      <c r="J32" s="158">
        <f>P23/POWER(M32,2)</f>
        <v>20567.561869797049</v>
      </c>
      <c r="K32" s="119"/>
      <c r="L32" s="49">
        <f>P24/POWER(M32,I32)</f>
        <v>-2180.1615581984875</v>
      </c>
      <c r="M32" s="119">
        <f>(1+N25)^I32</f>
        <v>1.1025</v>
      </c>
      <c r="N32" s="119"/>
      <c r="O32" s="119">
        <f>J32-L32</f>
        <v>22747.723427995537</v>
      </c>
      <c r="P32" s="119"/>
      <c r="Q32" s="122">
        <f>Q31+O32</f>
        <v>-11847.752762480653</v>
      </c>
      <c r="R32" s="123"/>
      <c r="S32" s="86"/>
      <c r="T32" s="100"/>
      <c r="U32" s="2"/>
      <c r="V32" s="2"/>
      <c r="W32" s="2"/>
      <c r="X32" s="2"/>
      <c r="Y32" s="2"/>
      <c r="Z32" s="2"/>
      <c r="AA32" s="2"/>
      <c r="AB32" s="2"/>
      <c r="AC32" s="2"/>
      <c r="AD32" s="2"/>
      <c r="AE32" s="2"/>
    </row>
    <row r="33" spans="1:31" ht="19.5" thickBot="1" x14ac:dyDescent="0.35">
      <c r="A33" s="22" t="s">
        <v>34</v>
      </c>
      <c r="B33" s="135">
        <f>SUM(_xlfn.ANCHORARRAY(D31))</f>
        <v>600</v>
      </c>
      <c r="C33" s="138"/>
      <c r="D33" s="136"/>
      <c r="I33" s="18">
        <v>3</v>
      </c>
      <c r="J33" s="163">
        <f>Q23/POWER(M33,I33)</f>
        <v>25784.356648711888</v>
      </c>
      <c r="K33" s="121"/>
      <c r="L33" s="50">
        <f>Q24/POWER(M33,I33)</f>
        <v>-1708.2136279771626</v>
      </c>
      <c r="M33" s="121">
        <f>(1+N25)^I33</f>
        <v>1.1576250000000001</v>
      </c>
      <c r="N33" s="121"/>
      <c r="O33" s="121">
        <f>J33-L33</f>
        <v>27492.57027668905</v>
      </c>
      <c r="P33" s="133"/>
      <c r="Q33" s="121">
        <f>Q32+O33</f>
        <v>15644.817514208396</v>
      </c>
      <c r="R33" s="121"/>
      <c r="S33" s="88"/>
      <c r="T33" s="101"/>
      <c r="U33" s="2"/>
      <c r="V33" s="2"/>
      <c r="W33" s="2"/>
      <c r="X33" s="2"/>
      <c r="Y33" s="2"/>
      <c r="Z33" s="2"/>
      <c r="AA33" s="2"/>
      <c r="AB33" s="2"/>
      <c r="AC33" s="2"/>
      <c r="AD33" s="2"/>
      <c r="AE33" s="2"/>
    </row>
    <row r="34" spans="1:31" ht="18.75" x14ac:dyDescent="0.3">
      <c r="A34" s="19"/>
      <c r="B34" s="23"/>
      <c r="C34" s="23"/>
      <c r="I34" s="2"/>
      <c r="J34" s="2"/>
      <c r="K34" s="2"/>
      <c r="L34" s="2"/>
      <c r="M34" s="2"/>
      <c r="N34" s="2"/>
      <c r="O34" s="2"/>
      <c r="P34" s="2"/>
      <c r="Q34" s="2"/>
      <c r="R34" s="2"/>
      <c r="S34" s="2"/>
      <c r="T34" s="2"/>
      <c r="U34" s="2"/>
      <c r="V34" s="2"/>
      <c r="W34" s="2"/>
      <c r="X34" s="2"/>
      <c r="Y34" s="2"/>
      <c r="Z34" s="2"/>
      <c r="AA34" s="2"/>
      <c r="AB34" s="2"/>
      <c r="AC34" s="2"/>
      <c r="AD34" s="2"/>
      <c r="AE34" s="2"/>
    </row>
    <row r="35" spans="1:31" ht="19.5" thickBot="1" x14ac:dyDescent="0.35">
      <c r="A35" s="19" t="s">
        <v>25</v>
      </c>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6.5" thickBot="1" x14ac:dyDescent="0.3">
      <c r="A36" s="4" t="s">
        <v>26</v>
      </c>
      <c r="B36" s="9" t="s">
        <v>24</v>
      </c>
      <c r="C36" s="9" t="s">
        <v>3</v>
      </c>
      <c r="G36" s="2"/>
      <c r="H36" s="2"/>
      <c r="I36" s="81" t="s">
        <v>98</v>
      </c>
      <c r="J36" s="82"/>
      <c r="K36" s="68">
        <f>3+ ABS(Q32)/(ABS(Q32)+Q33)</f>
        <v>3.4309438020251735</v>
      </c>
      <c r="L36" s="2"/>
      <c r="M36" s="2"/>
      <c r="N36" s="2"/>
      <c r="O36" s="2"/>
      <c r="P36" s="2"/>
      <c r="Q36" s="2"/>
      <c r="R36" s="2"/>
      <c r="S36" s="2"/>
      <c r="T36" s="2"/>
      <c r="U36" s="2"/>
      <c r="V36" s="2"/>
      <c r="W36" s="2"/>
      <c r="X36" s="2"/>
      <c r="Y36" s="2"/>
      <c r="Z36" s="2"/>
      <c r="AA36" s="2"/>
      <c r="AB36" s="2"/>
      <c r="AC36" s="2"/>
      <c r="AD36" s="2"/>
      <c r="AE36" s="2"/>
    </row>
    <row r="37" spans="1:31" ht="15.75" x14ac:dyDescent="0.25">
      <c r="A37" s="5" t="s">
        <v>27</v>
      </c>
      <c r="B37" s="36">
        <v>50</v>
      </c>
      <c r="C37" s="12" cm="1">
        <f t="array" ref="C37:C38">B37:B38</f>
        <v>50</v>
      </c>
      <c r="I37" s="2"/>
      <c r="J37" s="2"/>
      <c r="K37" s="2"/>
      <c r="L37" s="2"/>
      <c r="M37" s="2"/>
      <c r="N37" s="2"/>
      <c r="O37" s="2"/>
      <c r="P37" s="2"/>
      <c r="Q37" s="2"/>
      <c r="R37" s="2"/>
      <c r="S37" s="2"/>
      <c r="T37" s="2"/>
      <c r="U37" s="2"/>
      <c r="V37" s="2"/>
      <c r="W37" s="2"/>
      <c r="X37" s="2"/>
      <c r="Y37" s="2"/>
      <c r="Z37" s="2"/>
      <c r="AA37" s="2"/>
      <c r="AB37" s="2"/>
      <c r="AC37" s="2"/>
      <c r="AD37" s="2"/>
      <c r="AE37" s="2"/>
    </row>
    <row r="38" spans="1:31" ht="16.5" thickBot="1" x14ac:dyDescent="0.3">
      <c r="A38" s="28" t="s">
        <v>28</v>
      </c>
      <c r="B38" s="30">
        <v>2000</v>
      </c>
      <c r="C38" s="31">
        <v>2000</v>
      </c>
      <c r="G38" s="1"/>
      <c r="I38" s="124"/>
      <c r="J38" s="124"/>
      <c r="K38" s="124"/>
      <c r="L38" s="2"/>
      <c r="M38" s="2"/>
      <c r="N38" s="2"/>
      <c r="O38" s="2"/>
      <c r="P38" s="2"/>
      <c r="Q38" s="2"/>
      <c r="R38" s="2"/>
      <c r="S38" s="2"/>
      <c r="T38" s="2"/>
      <c r="U38" s="2"/>
      <c r="V38" s="2"/>
      <c r="W38" s="2"/>
      <c r="X38" s="2"/>
      <c r="Y38" s="2"/>
      <c r="Z38" s="2"/>
      <c r="AA38" s="2"/>
      <c r="AB38" s="2"/>
      <c r="AC38" s="2"/>
      <c r="AD38" s="2"/>
      <c r="AE38" s="2"/>
    </row>
    <row r="39" spans="1:31" ht="19.5" customHeight="1" thickBot="1" x14ac:dyDescent="0.35">
      <c r="A39" s="22" t="s">
        <v>34</v>
      </c>
      <c r="B39" s="135">
        <f>SUM(_xlfn.ANCHORARRAY(C37))</f>
        <v>2050</v>
      </c>
      <c r="C39" s="136"/>
      <c r="I39" s="112" t="s">
        <v>97</v>
      </c>
      <c r="J39" s="113"/>
      <c r="K39" s="113"/>
      <c r="L39" s="113"/>
      <c r="M39" s="113"/>
      <c r="N39" s="113"/>
      <c r="O39" s="113"/>
      <c r="P39" s="113"/>
      <c r="Q39" s="114"/>
      <c r="R39" s="65"/>
      <c r="S39" s="65"/>
      <c r="T39" s="65"/>
      <c r="U39" s="2"/>
      <c r="V39" s="2"/>
      <c r="W39" s="2"/>
      <c r="X39" s="2"/>
      <c r="Y39" s="2"/>
      <c r="Z39" s="2"/>
      <c r="AA39" s="2"/>
      <c r="AB39" s="2"/>
      <c r="AC39" s="2"/>
      <c r="AD39" s="2"/>
      <c r="AE39" s="2"/>
    </row>
    <row r="40" spans="1:31" ht="15.75" customHeight="1" thickBot="1" x14ac:dyDescent="0.3">
      <c r="I40" s="103" t="s">
        <v>99</v>
      </c>
      <c r="J40" s="104"/>
      <c r="K40" s="104"/>
      <c r="L40" s="104"/>
      <c r="M40" s="104"/>
      <c r="N40" s="104"/>
      <c r="O40" s="104"/>
      <c r="P40" s="104"/>
      <c r="Q40" s="105"/>
      <c r="R40" s="66"/>
      <c r="S40" s="66"/>
      <c r="T40" s="66"/>
      <c r="U40" s="66"/>
      <c r="V40" s="66"/>
      <c r="W40" s="66"/>
      <c r="X40" s="66"/>
      <c r="Y40" s="66"/>
      <c r="Z40" s="66"/>
      <c r="AA40" s="66"/>
      <c r="AB40" s="66"/>
      <c r="AC40" s="66"/>
      <c r="AD40" s="66"/>
      <c r="AE40" s="66"/>
    </row>
    <row r="41" spans="1:31" ht="19.5" thickBot="1" x14ac:dyDescent="0.35">
      <c r="A41" s="20" t="s">
        <v>33</v>
      </c>
      <c r="B41" s="21">
        <f>SUM(B12) + SUM(B20) + SUM(C27) + SUM(B33) +  SUM(_xlfn.ANCHORARRAY(C37))</f>
        <v>51405</v>
      </c>
      <c r="I41" s="106"/>
      <c r="J41" s="107"/>
      <c r="K41" s="107"/>
      <c r="L41" s="107"/>
      <c r="M41" s="107"/>
      <c r="N41" s="107"/>
      <c r="O41" s="107"/>
      <c r="P41" s="107"/>
      <c r="Q41" s="108"/>
      <c r="R41" s="66"/>
      <c r="S41" s="66"/>
      <c r="T41" s="66"/>
      <c r="U41" s="66"/>
      <c r="V41" s="66"/>
      <c r="W41" s="66"/>
      <c r="X41" s="66"/>
      <c r="Y41" s="66"/>
      <c r="Z41" s="66"/>
      <c r="AA41" s="66"/>
      <c r="AB41" s="66"/>
      <c r="AC41" s="66"/>
      <c r="AD41" s="66"/>
      <c r="AE41" s="66"/>
    </row>
    <row r="42" spans="1:31" ht="15" customHeight="1" x14ac:dyDescent="0.25">
      <c r="I42" s="106"/>
      <c r="J42" s="107"/>
      <c r="K42" s="107"/>
      <c r="L42" s="107"/>
      <c r="M42" s="107"/>
      <c r="N42" s="107"/>
      <c r="O42" s="107"/>
      <c r="P42" s="107"/>
      <c r="Q42" s="108"/>
      <c r="R42" s="66"/>
      <c r="S42" s="66"/>
      <c r="T42" s="66"/>
      <c r="U42" s="66"/>
      <c r="V42" s="66"/>
      <c r="W42" s="66"/>
      <c r="X42" s="66"/>
      <c r="Y42" s="66"/>
      <c r="Z42" s="66"/>
      <c r="AA42" s="66"/>
      <c r="AB42" s="66"/>
      <c r="AC42" s="66"/>
      <c r="AD42" s="66"/>
      <c r="AE42" s="66"/>
    </row>
    <row r="43" spans="1:31" ht="15" customHeight="1" x14ac:dyDescent="0.25">
      <c r="I43" s="106"/>
      <c r="J43" s="107"/>
      <c r="K43" s="107"/>
      <c r="L43" s="107"/>
      <c r="M43" s="107"/>
      <c r="N43" s="107"/>
      <c r="O43" s="107"/>
      <c r="P43" s="107"/>
      <c r="Q43" s="108"/>
      <c r="R43" s="66"/>
      <c r="S43" s="66"/>
      <c r="T43" s="66"/>
      <c r="U43" s="66"/>
      <c r="V43" s="66"/>
      <c r="W43" s="66"/>
      <c r="X43" s="66"/>
      <c r="Y43" s="66"/>
      <c r="Z43" s="66"/>
      <c r="AA43" s="66"/>
      <c r="AB43" s="66"/>
      <c r="AC43" s="66"/>
      <c r="AD43" s="66"/>
      <c r="AE43" s="66"/>
    </row>
    <row r="44" spans="1:31" ht="15" customHeight="1" thickBot="1" x14ac:dyDescent="0.3">
      <c r="I44" s="109"/>
      <c r="J44" s="110"/>
      <c r="K44" s="110"/>
      <c r="L44" s="110"/>
      <c r="M44" s="110"/>
      <c r="N44" s="110"/>
      <c r="O44" s="110"/>
      <c r="P44" s="110"/>
      <c r="Q44" s="111"/>
      <c r="R44" s="65"/>
      <c r="S44" s="65"/>
      <c r="T44" s="65"/>
      <c r="U44" s="2"/>
      <c r="V44" s="2"/>
      <c r="W44" s="2"/>
      <c r="X44" s="2"/>
      <c r="Y44" s="2"/>
      <c r="Z44" s="2"/>
      <c r="AA44" s="2"/>
      <c r="AB44" s="2"/>
      <c r="AC44" s="2"/>
      <c r="AD44" s="2"/>
      <c r="AE44" s="2"/>
    </row>
    <row r="45" spans="1:31" ht="15" customHeight="1" x14ac:dyDescent="0.25">
      <c r="I45" s="65"/>
      <c r="J45" s="65"/>
      <c r="K45" s="65"/>
      <c r="L45" s="65"/>
      <c r="M45" s="65"/>
      <c r="N45" s="65"/>
      <c r="O45" s="65"/>
      <c r="P45" s="65"/>
      <c r="Q45" s="65"/>
      <c r="R45" s="65"/>
      <c r="S45" s="65"/>
      <c r="T45" s="65"/>
    </row>
    <row r="46" spans="1:31" ht="15" customHeight="1" x14ac:dyDescent="0.25">
      <c r="I46" s="65"/>
      <c r="J46" s="65"/>
      <c r="K46" s="65"/>
      <c r="L46" s="65"/>
      <c r="M46" s="65"/>
      <c r="N46" s="65"/>
      <c r="O46" s="65"/>
      <c r="P46" s="65"/>
      <c r="Q46" s="65"/>
      <c r="R46" s="65"/>
      <c r="S46" s="65"/>
      <c r="T46" s="65"/>
    </row>
    <row r="47" spans="1:31" ht="15" customHeight="1" x14ac:dyDescent="0.25"/>
    <row r="48" spans="1:31" ht="15" customHeight="1" x14ac:dyDescent="0.25"/>
    <row r="49" spans="8:19" ht="15" customHeight="1" x14ac:dyDescent="0.25"/>
    <row r="50" spans="8:19" ht="15" customHeight="1" x14ac:dyDescent="0.25"/>
    <row r="51" spans="8:19" ht="15" customHeight="1" x14ac:dyDescent="0.25"/>
    <row r="52" spans="8:19" ht="15.75" customHeight="1" x14ac:dyDescent="0.25"/>
    <row r="53" spans="8:19" ht="15" customHeight="1" x14ac:dyDescent="0.25"/>
    <row r="54" spans="8:19" ht="15.75" customHeight="1" x14ac:dyDescent="0.25"/>
    <row r="55" spans="8:19" ht="15" customHeight="1" x14ac:dyDescent="0.25"/>
    <row r="56" spans="8:19" ht="16.5" customHeight="1" x14ac:dyDescent="0.25"/>
    <row r="57" spans="8:19" ht="15" customHeight="1" x14ac:dyDescent="0.25"/>
    <row r="58" spans="8:19" ht="15" customHeight="1" x14ac:dyDescent="0.25">
      <c r="H58" s="65"/>
    </row>
    <row r="59" spans="8:19" ht="15" customHeight="1" x14ac:dyDescent="0.25">
      <c r="H59" s="65"/>
    </row>
    <row r="60" spans="8:19" ht="15" customHeight="1" x14ac:dyDescent="0.25">
      <c r="H60" s="65"/>
      <c r="I60" s="65"/>
      <c r="J60" s="65"/>
      <c r="K60" s="65"/>
      <c r="L60" s="65"/>
      <c r="M60" s="65"/>
      <c r="N60" s="65"/>
      <c r="O60" s="65"/>
      <c r="P60" s="65"/>
      <c r="Q60" s="65"/>
      <c r="R60" s="65"/>
      <c r="S60" s="65"/>
    </row>
    <row r="61" spans="8:19" ht="15" customHeight="1" x14ac:dyDescent="0.25">
      <c r="H61" s="65"/>
      <c r="I61" s="65"/>
      <c r="J61" s="65"/>
      <c r="K61" s="65"/>
      <c r="L61" s="65"/>
      <c r="M61" s="65"/>
      <c r="N61" s="65"/>
      <c r="O61" s="65"/>
      <c r="P61" s="65"/>
      <c r="Q61" s="65"/>
      <c r="R61" s="65"/>
      <c r="S61" s="65"/>
    </row>
    <row r="62" spans="8:19" ht="15" customHeight="1" x14ac:dyDescent="0.25">
      <c r="H62" s="65"/>
      <c r="I62" s="65"/>
      <c r="J62" s="65"/>
      <c r="K62" s="65"/>
      <c r="L62" s="65"/>
      <c r="M62" s="65"/>
      <c r="N62" s="65"/>
      <c r="O62" s="65"/>
      <c r="P62" s="65"/>
      <c r="Q62" s="65"/>
      <c r="R62" s="65"/>
      <c r="S62" s="65"/>
    </row>
    <row r="63" spans="8:19" ht="15" customHeight="1" x14ac:dyDescent="0.25">
      <c r="H63" s="65"/>
      <c r="I63" s="65"/>
      <c r="J63" s="65"/>
      <c r="K63" s="65"/>
      <c r="L63" s="65"/>
      <c r="M63" s="65"/>
      <c r="N63" s="65"/>
      <c r="O63" s="65"/>
      <c r="P63" s="65"/>
      <c r="Q63" s="65"/>
      <c r="R63" s="65"/>
      <c r="S63" s="65"/>
    </row>
    <row r="64" spans="8:19" ht="15" customHeight="1" x14ac:dyDescent="0.25">
      <c r="H64" s="65"/>
      <c r="I64" s="65"/>
      <c r="J64" s="65"/>
      <c r="K64" s="65"/>
      <c r="L64" s="65"/>
      <c r="M64" s="65"/>
      <c r="N64" s="65"/>
      <c r="O64" s="65"/>
      <c r="P64" s="65"/>
      <c r="Q64" s="65"/>
      <c r="R64" s="65"/>
      <c r="S64" s="65"/>
    </row>
    <row r="65" spans="8:19" ht="15" customHeight="1" x14ac:dyDescent="0.25">
      <c r="H65" s="65"/>
      <c r="I65" s="65"/>
      <c r="J65" s="65"/>
      <c r="K65" s="65"/>
      <c r="L65" s="65"/>
      <c r="M65" s="65"/>
      <c r="N65" s="65"/>
      <c r="O65" s="65"/>
      <c r="P65" s="65"/>
      <c r="Q65" s="65"/>
      <c r="R65" s="65"/>
      <c r="S65" s="65"/>
    </row>
    <row r="66" spans="8:19" ht="15" customHeight="1" x14ac:dyDescent="0.25">
      <c r="H66" s="65"/>
      <c r="I66" s="65"/>
      <c r="J66" s="65"/>
      <c r="K66" s="65"/>
      <c r="L66" s="65"/>
      <c r="M66" s="65"/>
      <c r="N66" s="65"/>
      <c r="O66" s="65"/>
      <c r="P66" s="65"/>
      <c r="Q66" s="65"/>
      <c r="R66" s="65"/>
      <c r="S66" s="65"/>
    </row>
    <row r="67" spans="8:19" ht="15" customHeight="1" x14ac:dyDescent="0.25">
      <c r="H67" s="65"/>
      <c r="I67" s="65"/>
      <c r="J67" s="65"/>
      <c r="K67" s="65"/>
      <c r="L67" s="65"/>
      <c r="M67" s="65"/>
      <c r="N67" s="65"/>
      <c r="O67" s="65"/>
      <c r="P67" s="65"/>
      <c r="Q67" s="65"/>
      <c r="R67" s="65"/>
      <c r="S67" s="65"/>
    </row>
    <row r="68" spans="8:19" ht="15" customHeight="1" x14ac:dyDescent="0.25">
      <c r="H68" s="65"/>
      <c r="I68" s="65"/>
      <c r="J68" s="65"/>
      <c r="K68" s="65"/>
      <c r="L68" s="65"/>
      <c r="M68" s="65"/>
      <c r="N68" s="65"/>
      <c r="O68" s="65"/>
      <c r="P68" s="65"/>
      <c r="Q68" s="65"/>
      <c r="R68" s="65"/>
      <c r="S68" s="65"/>
    </row>
    <row r="69" spans="8:19" ht="15" customHeight="1" x14ac:dyDescent="0.25">
      <c r="H69" s="65"/>
      <c r="I69" s="65"/>
      <c r="J69" s="65"/>
      <c r="K69" s="65"/>
      <c r="L69" s="65"/>
      <c r="M69" s="65"/>
      <c r="N69" s="65"/>
      <c r="O69" s="65"/>
      <c r="P69" s="65"/>
      <c r="Q69" s="65"/>
      <c r="R69" s="65"/>
      <c r="S69" s="65"/>
    </row>
    <row r="70" spans="8:19" ht="15" customHeight="1" x14ac:dyDescent="0.25">
      <c r="H70" s="65"/>
      <c r="I70" s="65"/>
      <c r="J70" s="65"/>
      <c r="K70" s="65"/>
      <c r="L70" s="65"/>
      <c r="M70" s="65"/>
      <c r="N70" s="65"/>
      <c r="O70" s="65"/>
      <c r="P70" s="65"/>
      <c r="Q70" s="65"/>
      <c r="R70" s="65"/>
      <c r="S70" s="65"/>
    </row>
  </sheetData>
  <mergeCells count="75">
    <mergeCell ref="M32:N32"/>
    <mergeCell ref="M33:N33"/>
    <mergeCell ref="O31:P31"/>
    <mergeCell ref="J30:K30"/>
    <mergeCell ref="M30:N30"/>
    <mergeCell ref="O32:P32"/>
    <mergeCell ref="O33:P33"/>
    <mergeCell ref="I16:O16"/>
    <mergeCell ref="I8:K9"/>
    <mergeCell ref="I24:M24"/>
    <mergeCell ref="I23:M23"/>
    <mergeCell ref="I25:M25"/>
    <mergeCell ref="N25:Q25"/>
    <mergeCell ref="P18:AE18"/>
    <mergeCell ref="P19:AE19"/>
    <mergeCell ref="P13:AE13"/>
    <mergeCell ref="P14:AE14"/>
    <mergeCell ref="P15:AE15"/>
    <mergeCell ref="P16:AE16"/>
    <mergeCell ref="P17:AE17"/>
    <mergeCell ref="B39:C39"/>
    <mergeCell ref="I22:M22"/>
    <mergeCell ref="B12:D12"/>
    <mergeCell ref="B20:D20"/>
    <mergeCell ref="A27:B27"/>
    <mergeCell ref="C27:F27"/>
    <mergeCell ref="B33:D33"/>
    <mergeCell ref="A30:B30"/>
    <mergeCell ref="A31:B31"/>
    <mergeCell ref="A32:B32"/>
    <mergeCell ref="A23:B23"/>
    <mergeCell ref="I17:O17"/>
    <mergeCell ref="I18:O18"/>
    <mergeCell ref="I19:O19"/>
    <mergeCell ref="I13:O13"/>
    <mergeCell ref="I14:O14"/>
    <mergeCell ref="A24:B24"/>
    <mergeCell ref="A25:B25"/>
    <mergeCell ref="A26:B26"/>
    <mergeCell ref="D23:E23"/>
    <mergeCell ref="D24:E24"/>
    <mergeCell ref="D25:E25"/>
    <mergeCell ref="D26:E26"/>
    <mergeCell ref="I40:Q44"/>
    <mergeCell ref="I39:Q39"/>
    <mergeCell ref="O30:P30"/>
    <mergeCell ref="Q29:R29"/>
    <mergeCell ref="Q30:R30"/>
    <mergeCell ref="Q31:R31"/>
    <mergeCell ref="Q33:R33"/>
    <mergeCell ref="Q32:R32"/>
    <mergeCell ref="I38:K38"/>
    <mergeCell ref="J29:K29"/>
    <mergeCell ref="M29:N29"/>
    <mergeCell ref="O29:P29"/>
    <mergeCell ref="J31:K31"/>
    <mergeCell ref="J32:K32"/>
    <mergeCell ref="J33:K33"/>
    <mergeCell ref="M31:N31"/>
    <mergeCell ref="I36:J36"/>
    <mergeCell ref="L8:T9"/>
    <mergeCell ref="I10:K11"/>
    <mergeCell ref="L10:T11"/>
    <mergeCell ref="I1:K1"/>
    <mergeCell ref="L1:T1"/>
    <mergeCell ref="I2:K3"/>
    <mergeCell ref="L2:T3"/>
    <mergeCell ref="I4:K5"/>
    <mergeCell ref="L4:T5"/>
    <mergeCell ref="I6:K7"/>
    <mergeCell ref="L6:T7"/>
    <mergeCell ref="S29:T29"/>
    <mergeCell ref="S30:T33"/>
    <mergeCell ref="I28:T28"/>
    <mergeCell ref="I15:O15"/>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Ponderirano vrednovanje</vt:lpstr>
      <vt:lpstr>Analiza troškova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Ante Volarević</dc:creator>
  <cp:lastModifiedBy>Ante Volarević</cp:lastModifiedBy>
  <cp:lastPrinted>2025-03-25T22:13:04Z</cp:lastPrinted>
  <dcterms:created xsi:type="dcterms:W3CDTF">2025-03-23T13:47:59Z</dcterms:created>
  <dcterms:modified xsi:type="dcterms:W3CDTF">2025-03-29T17:57:52Z</dcterms:modified>
</cp:coreProperties>
</file>