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ev\Documents\Fakultet\Fakultet 4. godina\2. semestar\Informacijski sustavi\SUUO\DZ1\"/>
    </mc:Choice>
  </mc:AlternateContent>
  <xr:revisionPtr revIDLastSave="0" documentId="13_ncr:1_{973D2170-CB08-4B05-BAA2-9DF629EEEF1A}" xr6:coauthVersionLast="47" xr6:coauthVersionMax="47" xr10:uidLastSave="{00000000-0000-0000-0000-000000000000}"/>
  <bookViews>
    <workbookView xWindow="25695" yWindow="0" windowWidth="26010" windowHeight="20985" xr2:uid="{E1D769CB-27E5-429A-82F6-493065DA9CE0}"/>
  </bookViews>
  <sheets>
    <sheet name="Ponderirano vrednovanje" sheetId="2" r:id="rId1"/>
    <sheet name="Analiza troškov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H11" i="2"/>
  <c r="G11" i="2"/>
  <c r="F11" i="2"/>
  <c r="E11" i="2"/>
  <c r="D11" i="2"/>
  <c r="H16" i="2"/>
  <c r="G16" i="2"/>
  <c r="F16" i="2"/>
  <c r="E16" i="2"/>
  <c r="D16" i="2"/>
  <c r="C16" i="2"/>
  <c r="C11" i="2"/>
  <c r="C6" i="2"/>
  <c r="H6" i="2"/>
  <c r="G6" i="2"/>
  <c r="F6" i="2"/>
  <c r="E6" i="2"/>
  <c r="M34" i="1"/>
  <c r="M33" i="1"/>
  <c r="M32" i="1"/>
  <c r="M31" i="1"/>
  <c r="Q33" i="1"/>
  <c r="Q32" i="1"/>
  <c r="Q31" i="1"/>
  <c r="N26" i="1"/>
  <c r="O32" i="1"/>
  <c r="O33" i="1"/>
  <c r="O31" i="1"/>
  <c r="L33" i="1"/>
  <c r="L32" i="1"/>
  <c r="L31" i="1"/>
  <c r="J33" i="1"/>
  <c r="J32" i="1"/>
  <c r="J31" i="1"/>
  <c r="N24" i="1"/>
  <c r="P24" i="1" s="1"/>
  <c r="D5" i="1" a="1"/>
  <c r="D5" i="1" s="1"/>
  <c r="B12" i="1" s="1"/>
  <c r="D31" i="1" a="1"/>
  <c r="D31" i="1" s="1"/>
  <c r="B33" i="1" s="1"/>
  <c r="C37" i="1" a="1"/>
  <c r="C37" i="1" s="1"/>
  <c r="B39" i="1" s="1"/>
  <c r="O24" i="1" l="1"/>
  <c r="F26" i="1" l="1"/>
  <c r="F25" i="1"/>
  <c r="F24" i="1"/>
  <c r="C27" i="1" s="1"/>
  <c r="D18" i="1" a="1"/>
  <c r="D18" i="1" s="1"/>
  <c r="B20" i="1" l="1"/>
  <c r="B4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<sst xmlns="http://schemas.openxmlformats.org/spreadsheetml/2006/main" count="130" uniqueCount="99">
  <si>
    <t>Analiza troškova</t>
  </si>
  <si>
    <t>Funkcija</t>
  </si>
  <si>
    <t>Količina (u satima)</t>
  </si>
  <si>
    <t>Ukupno</t>
  </si>
  <si>
    <t>Upravitelj projekta</t>
  </si>
  <si>
    <t>Voditelj projekta</t>
  </si>
  <si>
    <t>Full stack developer</t>
  </si>
  <si>
    <t>UI dizajner</t>
  </si>
  <si>
    <t>Analitičar</t>
  </si>
  <si>
    <t>Dizajner baze podataka</t>
  </si>
  <si>
    <t>QA tester</t>
  </si>
  <si>
    <t>Cijena po satu (u eurima)</t>
  </si>
  <si>
    <t>Napomena: Procjena o broju radnih sati pojedinog člana teama napravljena je prema Gattogramu i planu projekta</t>
  </si>
  <si>
    <t>Edukacije konobara</t>
  </si>
  <si>
    <t>Edukacije kuhinjskog osoblja</t>
  </si>
  <si>
    <t>Vrsta edukacije</t>
  </si>
  <si>
    <t>Troškovi edukacije</t>
  </si>
  <si>
    <t>Troškovi ljudskih resursa</t>
  </si>
  <si>
    <t>Troškovi opeme</t>
  </si>
  <si>
    <t>Vrsta opreme</t>
  </si>
  <si>
    <t>Windows licence</t>
  </si>
  <si>
    <t>Nabava računala sa zaslonom osjetljivim na dodir</t>
  </si>
  <si>
    <t>Nabava mobilnih uređaja za konobare</t>
  </si>
  <si>
    <t xml:space="preserve">Količina </t>
  </si>
  <si>
    <t>Cijena u eurima</t>
  </si>
  <si>
    <t>Troškovi održavanja</t>
  </si>
  <si>
    <t>Vrsta održavanja</t>
  </si>
  <si>
    <t>Obnova domene</t>
  </si>
  <si>
    <t>Ažuriranje i održavanje sustava</t>
  </si>
  <si>
    <t>Troškovi promidžbe</t>
  </si>
  <si>
    <t>Vrsta</t>
  </si>
  <si>
    <t>Izrada promotivnih materijala</t>
  </si>
  <si>
    <t>Kreiranje oglasa na raznim platformama</t>
  </si>
  <si>
    <t>Ukupni troškovi:</t>
  </si>
  <si>
    <t>UKUPNO:</t>
  </si>
  <si>
    <t>Očekivane koristi</t>
  </si>
  <si>
    <t>Ušteda vremena osoblja</t>
  </si>
  <si>
    <t>Veći broj gostiju zbog online promocija i mogućnosti rezervacije</t>
  </si>
  <si>
    <t>Povećanje prihoda od digitalizacije</t>
  </si>
  <si>
    <t>Bolja iskustva gostiju</t>
  </si>
  <si>
    <t>Jednostavnije praćenje narudžbi</t>
  </si>
  <si>
    <t>Automatizirana nabavka namirnica</t>
  </si>
  <si>
    <t>Ključni troškovi</t>
  </si>
  <si>
    <t>NPV:</t>
  </si>
  <si>
    <t xml:space="preserve">Godina: </t>
  </si>
  <si>
    <t>Korist (godišnji prihod):</t>
  </si>
  <si>
    <t>Diskontna stopa:</t>
  </si>
  <si>
    <t xml:space="preserve">Početni trošak: </t>
  </si>
  <si>
    <t>Godišnji troškovi održavanja i promidžbe:</t>
  </si>
  <si>
    <t>Godina</t>
  </si>
  <si>
    <t>Prihod (korist):</t>
  </si>
  <si>
    <t>Trošak:</t>
  </si>
  <si>
    <t>Diskontni faktor:</t>
  </si>
  <si>
    <t>Prihod - trošak:</t>
  </si>
  <si>
    <t>Ukupno:</t>
  </si>
  <si>
    <t>Konačno:</t>
  </si>
  <si>
    <t>Uključuju plaće, beneficije i ostale naknade za članove teama koji su angažirani na projektu. To je osnovni trošak nužan je za nastajanje funkcionalnog sustava.</t>
  </si>
  <si>
    <t>Opis troškova</t>
  </si>
  <si>
    <t>Potrebni za obuku svih zaposlenika u korištenju novog sustava. Edukacija povećava efikasnost i smanjuje mogućnost grešaka, što dugoročno doprinosi uspješnosti.</t>
  </si>
  <si>
    <t>Trošak marketinga i oglašavanja koji se koristi za promoviranje objekta ili poboljšanja u poslovanju s ciljem privlačenja novih gostiju.</t>
  </si>
  <si>
    <t>Troškovi koji se odnose na redovito održavanje opreme, softvera i infrastrukture bez čega sustav ne bi bio funkcionalan.</t>
  </si>
  <si>
    <t>Automatizacija i digitalizacija mogu smanjiti vrijeme koje osoblje provodi na rutinskim zadacima, omogućujući im da budu efikasniji u svom poslu.</t>
  </si>
  <si>
    <t>Digitalizacijom se povećava broj narudžbi i gostiju koje objekt može poslužiti u određenom vremenu.</t>
  </si>
  <si>
    <t>Kuhinjskom osoblju ovo omogućava da budu brži u pripremi jela te smanjuje mogućnost pogrešnog posluživanja gostiju.</t>
  </si>
  <si>
    <t>Automatizirana nabavka namirnica korisna je u vidu smanjenja bacanja hrane prouzrokovane prevelikom količinom nabavljene hrane.</t>
  </si>
  <si>
    <t>Povećanje kvalitete usluge može poboljšati iskustvo gostiju, što dovodi do veće posjećenosti i pozitivnih preporuka</t>
  </si>
  <si>
    <t>Online promocije i sustavi za rezervaciju omogućuju veću vidljivost, lakši pristup uslugama i povećanje broja gostiju jer omogućuju jednostavniju rezervaciju</t>
  </si>
  <si>
    <t>Opis koristi</t>
  </si>
  <si>
    <t>Kupnja potrebne opreme za implementaciju sustava u objektu.</t>
  </si>
  <si>
    <t>Izvedivost</t>
  </si>
  <si>
    <t>Nadogradnja</t>
  </si>
  <si>
    <t>Operativna</t>
  </si>
  <si>
    <t>Vremenska</t>
  </si>
  <si>
    <t>Ekonomska</t>
  </si>
  <si>
    <t>Ocjena alternative</t>
  </si>
  <si>
    <t>Izrada vlastitog</t>
  </si>
  <si>
    <t>Nabava gotovog</t>
  </si>
  <si>
    <t>Konačan prijedlog alternative</t>
  </si>
  <si>
    <t xml:space="preserve"> </t>
  </si>
  <si>
    <t>Tehničko-tehnološka</t>
  </si>
  <si>
    <t>Izdavanje računa</t>
  </si>
  <si>
    <t>Ključne karakteristike izvedivosti</t>
  </si>
  <si>
    <t>Mobilna aplikacija za konobare</t>
  </si>
  <si>
    <t>Aplikacija za kuhinjsko osoblje</t>
  </si>
  <si>
    <t>Kontaktiranje dobavljača</t>
  </si>
  <si>
    <t>Prikaz podataka o poslovanju</t>
  </si>
  <si>
    <t>Web sučelje za rezervacije</t>
  </si>
  <si>
    <t>Nadogradnja postojećeg sustava</t>
  </si>
  <si>
    <t>Izrada vlastitog sustava</t>
  </si>
  <si>
    <t>Nabava gotovog sustava</t>
  </si>
  <si>
    <t>Moguće vrijednosti faktora:</t>
  </si>
  <si>
    <t xml:space="preserve">  DA</t>
  </si>
  <si>
    <t>DA</t>
  </si>
  <si>
    <t>Obrazloženje za kontaktiranje dobavljača: trenutno se stanje namirnica prati ručno, a dobavljači se kontaktiraju telefonski. Ideja je automatizirati ažuriranje stanja namirnica te koristiti gotovi servis koji omogućava kontakt s dobavljačima putem e-maila.</t>
  </si>
  <si>
    <t>Obrazloženje za prikaz podataka o poslovanju: cilj je omogućiti vlasnicima uvid u podatke o prodaji i relevantne analize. Postoje već gotovi i učinkoviti sustavi koji se mogu sinkronizirati s bazom podataka i pružiti takve izvještaje. Budući da trenutno ne postoji slična implementacija u objektima, a izrada takvog sustava je vremenski zahtjevna i skupa, logičan izbor je korištenje gotovog rješenja.</t>
  </si>
  <si>
    <t>Obrazloženje za sustav izdavanja računa: trenutno postoji sustav za izdavanje računa koji dobro funkcionira. Potrebno ga je samo sinkronizirati s novim načinom unosa narudžbi. Iz tog razloga, ne isplati se trošiti vrijeme i novce na gotova/nova rješenja</t>
  </si>
  <si>
    <t>Obrazloženje za ocjene 1 kod nadogradnje: trenutno ne postoje nikakva sučelja ni aplikacije za rezervaciju stolova, rad konobara ili kuhinjskog osoblja. Zbog toga nadogradnja postojećeg sustava u ovom segmentu nije moguća. Odabir se svodi na izgradnju novih aplikacija, kako bi se mogle u potpunosti prilagotiti naručiteljevim zahtjevima.</t>
  </si>
  <si>
    <t>Napomene i obrazloženja:</t>
  </si>
  <si>
    <t>NPV analizom utvrđeno je da je investicija u novi sustav upravljanja ugostiteljskim objektom biti opravdana. Iako je početni trošak implementacije relativno visok (preko 50.000 eura), očekivane koristi u vidu povećanja prihoda, operativne efikasnosti i boljeg korisničkog iskustva nadmašuju početne izdatke.
Već u prvoj godini, sustav generira značajne prihode, a u narednim godinama ti prihodi rastu, što rezultira pozitivnim NPV-om od 29.440,67 eura na kraju treće godine. To znači da će investicija pokriti početne troškove te donijeti i dodatnu financijsku korist.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</si>
</sst>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7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3" xfId="0" applyFont="1" applyBorder="1"/>
    <xf numFmtId="0" fontId="2" fillId="0" borderId="1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0" xfId="0" applyAlignment="1"/>
    <xf numFmtId="0" fontId="4" fillId="0" borderId="0" xfId="0" applyFont="1"/>
    <xf numFmtId="0" fontId="2" fillId="0" borderId="1" xfId="0" applyFont="1" applyBorder="1" applyAlignment="1"/>
    <xf numFmtId="0" fontId="0" fillId="0" borderId="0" xfId="0" applyAlignment="1">
      <alignment horizontal="left"/>
    </xf>
    <xf numFmtId="0" fontId="1" fillId="0" borderId="10" xfId="0" applyFont="1" applyBorder="1" applyAlignment="1">
      <alignment horizontal="center"/>
    </xf>
    <xf numFmtId="0" fontId="4" fillId="0" borderId="0" xfId="0" applyFont="1" applyFill="1" applyBorder="1"/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/>
    <xf numFmtId="0" fontId="4" fillId="0" borderId="12" xfId="0" applyFont="1" applyBorder="1" applyAlignme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" xfId="0" applyFont="1" applyFill="1" applyBorder="1"/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/>
    <xf numFmtId="0" fontId="3" fillId="0" borderId="3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/>
    <xf numFmtId="0" fontId="3" fillId="0" borderId="3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46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44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37" xfId="0" applyFont="1" applyBorder="1" applyAlignment="1">
      <alignment horizontal="left"/>
    </xf>
    <xf numFmtId="0" fontId="3" fillId="0" borderId="38" xfId="0" applyFont="1" applyBorder="1" applyAlignment="1">
      <alignment horizontal="left"/>
    </xf>
    <xf numFmtId="0" fontId="3" fillId="0" borderId="39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43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5" xfId="0" applyFont="1" applyBorder="1" applyAlignment="1"/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16" xfId="0" applyFont="1" applyBorder="1" applyAlignment="1">
      <alignment horizontal="left" indent="1"/>
    </xf>
    <xf numFmtId="0" fontId="3" fillId="0" borderId="16" xfId="0" applyFont="1" applyFill="1" applyBorder="1" applyAlignment="1">
      <alignment horizontal="left" indent="1"/>
    </xf>
    <xf numFmtId="0" fontId="3" fillId="0" borderId="48" xfId="0" applyFont="1" applyBorder="1" applyAlignment="1">
      <alignment horizontal="left" indent="1"/>
    </xf>
    <xf numFmtId="0" fontId="3" fillId="0" borderId="24" xfId="0" applyFont="1" applyBorder="1" applyAlignment="1">
      <alignment horizontal="left" indent="1"/>
    </xf>
    <xf numFmtId="0" fontId="3" fillId="0" borderId="48" xfId="0" applyFont="1" applyFill="1" applyBorder="1" applyAlignment="1">
      <alignment horizontal="left" indent="1"/>
    </xf>
    <xf numFmtId="0" fontId="3" fillId="0" borderId="24" xfId="0" applyFont="1" applyFill="1" applyBorder="1" applyAlignment="1">
      <alignment horizontal="left" indent="1"/>
    </xf>
    <xf numFmtId="0" fontId="3" fillId="0" borderId="43" xfId="0" applyFont="1" applyBorder="1" applyAlignment="1">
      <alignment horizontal="left" indent="1"/>
    </xf>
    <xf numFmtId="0" fontId="3" fillId="0" borderId="26" xfId="0" applyFont="1" applyBorder="1" applyAlignment="1">
      <alignment horizontal="left" indent="1"/>
    </xf>
    <xf numFmtId="0" fontId="3" fillId="0" borderId="27" xfId="0" applyFont="1" applyBorder="1" applyAlignment="1">
      <alignment horizontal="left" indent="1"/>
    </xf>
    <xf numFmtId="0" fontId="3" fillId="0" borderId="49" xfId="0" applyFont="1" applyBorder="1" applyAlignment="1">
      <alignment horizontal="left" indent="1"/>
    </xf>
    <xf numFmtId="0" fontId="3" fillId="0" borderId="22" xfId="0" applyFont="1" applyBorder="1" applyAlignment="1">
      <alignment horizontal="left" indent="1"/>
    </xf>
    <xf numFmtId="0" fontId="3" fillId="0" borderId="23" xfId="0" applyFont="1" applyBorder="1" applyAlignment="1">
      <alignment horizontal="left" indent="1"/>
    </xf>
    <xf numFmtId="0" fontId="3" fillId="0" borderId="16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3" fillId="0" borderId="44" xfId="0" applyFont="1" applyBorder="1" applyAlignment="1">
      <alignment horizontal="left" indent="1"/>
    </xf>
    <xf numFmtId="0" fontId="3" fillId="0" borderId="50" xfId="0" applyFont="1" applyBorder="1" applyAlignment="1">
      <alignment horizontal="left" indent="1"/>
    </xf>
    <xf numFmtId="0" fontId="3" fillId="0" borderId="51" xfId="0" applyFont="1" applyBorder="1" applyAlignment="1">
      <alignment horizontal="left" indent="1"/>
    </xf>
    <xf numFmtId="0" fontId="3" fillId="0" borderId="54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56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 applyAlignment="1">
      <alignment horizontal="left"/>
    </xf>
    <xf numFmtId="0" fontId="3" fillId="0" borderId="57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0" borderId="52" xfId="0" applyFont="1" applyBorder="1"/>
    <xf numFmtId="0" fontId="3" fillId="0" borderId="53" xfId="0" applyFont="1" applyBorder="1"/>
    <xf numFmtId="0" fontId="3" fillId="0" borderId="3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2" xfId="0" applyFont="1" applyBorder="1"/>
    <xf numFmtId="0" fontId="3" fillId="0" borderId="23" xfId="0" applyFont="1" applyBorder="1"/>
    <xf numFmtId="0" fontId="3" fillId="0" borderId="16" xfId="0" applyFont="1" applyBorder="1"/>
    <xf numFmtId="0" fontId="3" fillId="0" borderId="24" xfId="0" applyFont="1" applyBorder="1"/>
    <xf numFmtId="0" fontId="3" fillId="0" borderId="26" xfId="0" applyFont="1" applyBorder="1"/>
    <xf numFmtId="0" fontId="3" fillId="0" borderId="27" xfId="0" applyFont="1" applyBorder="1"/>
    <xf numFmtId="0" fontId="2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0" fillId="0" borderId="49" xfId="0" applyBorder="1" applyAlignment="1">
      <alignment horizontal="left" indent="1"/>
    </xf>
    <xf numFmtId="0" fontId="0" fillId="0" borderId="22" xfId="0" applyBorder="1" applyAlignment="1">
      <alignment horizontal="left" indent="1"/>
    </xf>
    <xf numFmtId="0" fontId="0" fillId="0" borderId="23" xfId="0" applyBorder="1" applyAlignment="1">
      <alignment horizontal="left" indent="1"/>
    </xf>
    <xf numFmtId="0" fontId="0" fillId="0" borderId="48" xfId="0" applyBorder="1" applyAlignment="1">
      <alignment horizontal="left" indent="1"/>
    </xf>
    <xf numFmtId="0" fontId="0" fillId="0" borderId="16" xfId="0" applyBorder="1" applyAlignment="1">
      <alignment horizontal="left" indent="1"/>
    </xf>
    <xf numFmtId="0" fontId="0" fillId="0" borderId="24" xfId="0" applyBorder="1" applyAlignment="1">
      <alignment horizontal="left" indent="1"/>
    </xf>
    <xf numFmtId="0" fontId="0" fillId="0" borderId="43" xfId="0" applyBorder="1" applyAlignment="1">
      <alignment horizontal="left" indent="1"/>
    </xf>
    <xf numFmtId="0" fontId="0" fillId="0" borderId="26" xfId="0" applyBorder="1" applyAlignment="1">
      <alignment horizontal="left" indent="1"/>
    </xf>
    <xf numFmtId="0" fontId="0" fillId="0" borderId="27" xfId="0" applyBorder="1" applyAlignment="1">
      <alignment horizontal="left" indent="1"/>
    </xf>
    <xf numFmtId="0" fontId="1" fillId="0" borderId="33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5" fillId="0" borderId="0" xfId="1"/>
    <xf numFmtId="0" fontId="6" fillId="0" borderId="0" xfId="1" applyFont="1"/>
    <xf numFmtId="0" fontId="5" fillId="0" borderId="16" xfId="1" applyBorder="1"/>
    <xf numFmtId="0" fontId="5" fillId="0" borderId="50" xfId="1" applyBorder="1"/>
    <xf numFmtId="0" fontId="5" fillId="0" borderId="26" xfId="1" applyBorder="1"/>
    <xf numFmtId="0" fontId="5" fillId="0" borderId="59" xfId="1" applyBorder="1"/>
    <xf numFmtId="0" fontId="6" fillId="0" borderId="59" xfId="1" applyFont="1" applyBorder="1"/>
    <xf numFmtId="0" fontId="5" fillId="0" borderId="60" xfId="1" applyBorder="1"/>
    <xf numFmtId="0" fontId="6" fillId="0" borderId="60" xfId="1" applyFont="1" applyBorder="1"/>
    <xf numFmtId="0" fontId="6" fillId="0" borderId="34" xfId="1" applyFont="1" applyBorder="1" applyAlignment="1">
      <alignment horizontal="center" vertical="center"/>
    </xf>
    <xf numFmtId="0" fontId="6" fillId="0" borderId="58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8" fillId="0" borderId="35" xfId="1" applyFont="1" applyBorder="1"/>
    <xf numFmtId="0" fontId="8" fillId="0" borderId="58" xfId="1" applyFont="1" applyBorder="1"/>
    <xf numFmtId="49" fontId="7" fillId="0" borderId="0" xfId="1" applyNumberFormat="1" applyFont="1" applyAlignment="1">
      <alignment vertical="center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0" fillId="0" borderId="5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6" xfId="0" applyBorder="1" applyAlignment="1">
      <alignment horizontal="left" indent="2"/>
    </xf>
    <xf numFmtId="0" fontId="0" fillId="0" borderId="7" xfId="0" applyBorder="1" applyAlignment="1">
      <alignment horizontal="left" indent="2"/>
    </xf>
    <xf numFmtId="0" fontId="0" fillId="0" borderId="8" xfId="0" applyBorder="1" applyAlignment="1">
      <alignment horizontal="left" indent="2"/>
    </xf>
    <xf numFmtId="0" fontId="0" fillId="0" borderId="9" xfId="0" applyBorder="1" applyAlignment="1">
      <alignment horizontal="left" indent="2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Normalno" xfId="0" builtinId="0"/>
    <cellStyle name="Normalno 2" xfId="1" xr:uid="{D1EDC219-08F3-4AD1-B503-97D4DC1A7C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2F8F-8B5E-48FD-91E1-4EE3F24C6F35}">
  <dimension ref="A1:AB30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37.42578125" customWidth="1"/>
    <col min="2" max="2" width="18.7109375" customWidth="1"/>
    <col min="3" max="3" width="13.7109375" customWidth="1"/>
    <col min="4" max="4" width="14.85546875" customWidth="1"/>
    <col min="5" max="5" width="12.42578125" customWidth="1"/>
    <col min="6" max="6" width="16" customWidth="1"/>
    <col min="7" max="7" width="18" customWidth="1"/>
    <col min="8" max="8" width="13.7109375" customWidth="1"/>
    <col min="11" max="11" width="16" customWidth="1"/>
  </cols>
  <sheetData>
    <row r="1" spans="1:8" ht="45.75" thickBot="1" x14ac:dyDescent="0.3">
      <c r="A1" s="158" t="s">
        <v>81</v>
      </c>
      <c r="B1" s="161" t="s">
        <v>69</v>
      </c>
      <c r="C1" s="159" t="s">
        <v>85</v>
      </c>
      <c r="D1" s="159" t="s">
        <v>84</v>
      </c>
      <c r="E1" s="159" t="s">
        <v>86</v>
      </c>
      <c r="F1" s="160" t="s">
        <v>82</v>
      </c>
      <c r="G1" s="159" t="s">
        <v>83</v>
      </c>
      <c r="H1" s="160" t="s">
        <v>80</v>
      </c>
    </row>
    <row r="2" spans="1:8" x14ac:dyDescent="0.25">
      <c r="A2" s="153" t="s">
        <v>87</v>
      </c>
      <c r="B2" s="147" t="s">
        <v>71</v>
      </c>
      <c r="C2" s="147">
        <v>2</v>
      </c>
      <c r="D2" s="147">
        <v>1</v>
      </c>
      <c r="E2" s="147">
        <v>1</v>
      </c>
      <c r="F2" s="147">
        <v>1</v>
      </c>
      <c r="G2" s="147">
        <v>1</v>
      </c>
      <c r="H2" s="147">
        <v>3</v>
      </c>
    </row>
    <row r="3" spans="1:8" x14ac:dyDescent="0.25">
      <c r="A3" s="154"/>
      <c r="B3" s="146" t="s">
        <v>79</v>
      </c>
      <c r="C3" s="146">
        <v>1</v>
      </c>
      <c r="D3" s="146">
        <v>2</v>
      </c>
      <c r="E3" s="146">
        <v>1</v>
      </c>
      <c r="F3" s="146">
        <v>1</v>
      </c>
      <c r="G3" s="146">
        <v>1</v>
      </c>
      <c r="H3" s="146">
        <v>2</v>
      </c>
    </row>
    <row r="4" spans="1:8" x14ac:dyDescent="0.25">
      <c r="A4" s="154"/>
      <c r="B4" s="146" t="s">
        <v>72</v>
      </c>
      <c r="C4" s="146">
        <v>2</v>
      </c>
      <c r="D4" s="146">
        <v>2</v>
      </c>
      <c r="E4" s="146">
        <v>1</v>
      </c>
      <c r="F4" s="146">
        <v>1</v>
      </c>
      <c r="G4" s="146">
        <v>1</v>
      </c>
      <c r="H4" s="146">
        <v>3</v>
      </c>
    </row>
    <row r="5" spans="1:8" ht="15.75" thickBot="1" x14ac:dyDescent="0.3">
      <c r="A5" s="155"/>
      <c r="B5" s="148" t="s">
        <v>73</v>
      </c>
      <c r="C5" s="148">
        <v>2</v>
      </c>
      <c r="D5" s="148">
        <v>2</v>
      </c>
      <c r="E5" s="148">
        <v>1</v>
      </c>
      <c r="F5" s="148">
        <v>1</v>
      </c>
      <c r="G5" s="148">
        <v>1</v>
      </c>
      <c r="H5" s="148">
        <v>3</v>
      </c>
    </row>
    <row r="6" spans="1:8" ht="15.75" thickBot="1" x14ac:dyDescent="0.3">
      <c r="A6" s="157" t="s">
        <v>74</v>
      </c>
      <c r="B6" s="149"/>
      <c r="C6" s="150">
        <f>AVERAGE(C2:C5)</f>
        <v>1.75</v>
      </c>
      <c r="D6" s="150">
        <f>AVERAGE(D2:D5)</f>
        <v>1.75</v>
      </c>
      <c r="E6" s="150">
        <f>AVERAGE(E2:E5)</f>
        <v>1</v>
      </c>
      <c r="F6" s="150">
        <f>AVERAGE(F2:F5)</f>
        <v>1</v>
      </c>
      <c r="G6" s="150">
        <f>AVERAGE(G2:G5)</f>
        <v>1</v>
      </c>
      <c r="H6" s="150">
        <f>AVERAGE(H2:H5)</f>
        <v>2.75</v>
      </c>
    </row>
    <row r="7" spans="1:8" x14ac:dyDescent="0.25">
      <c r="A7" s="153" t="s">
        <v>88</v>
      </c>
      <c r="B7" s="147" t="s">
        <v>71</v>
      </c>
      <c r="C7" s="147">
        <v>3</v>
      </c>
      <c r="D7" s="147">
        <v>2</v>
      </c>
      <c r="E7" s="147">
        <v>2</v>
      </c>
      <c r="F7" s="147">
        <v>2</v>
      </c>
      <c r="G7" s="147">
        <v>3</v>
      </c>
      <c r="H7" s="147">
        <v>2</v>
      </c>
    </row>
    <row r="8" spans="1:8" x14ac:dyDescent="0.25">
      <c r="A8" s="154"/>
      <c r="B8" s="146" t="s">
        <v>79</v>
      </c>
      <c r="C8" s="146">
        <v>3</v>
      </c>
      <c r="D8" s="146">
        <v>2</v>
      </c>
      <c r="E8" s="146">
        <v>3</v>
      </c>
      <c r="F8" s="146">
        <v>3</v>
      </c>
      <c r="G8" s="146">
        <v>2</v>
      </c>
      <c r="H8" s="146">
        <v>2</v>
      </c>
    </row>
    <row r="9" spans="1:8" x14ac:dyDescent="0.25">
      <c r="A9" s="154"/>
      <c r="B9" s="146" t="s">
        <v>72</v>
      </c>
      <c r="C9" s="146">
        <v>1</v>
      </c>
      <c r="D9" s="146">
        <v>2</v>
      </c>
      <c r="E9" s="146">
        <v>2</v>
      </c>
      <c r="F9" s="146">
        <v>2</v>
      </c>
      <c r="G9" s="146">
        <v>2</v>
      </c>
      <c r="H9" s="146">
        <v>1</v>
      </c>
    </row>
    <row r="10" spans="1:8" ht="15.75" thickBot="1" x14ac:dyDescent="0.3">
      <c r="A10" s="155"/>
      <c r="B10" s="148" t="s">
        <v>73</v>
      </c>
      <c r="C10" s="148">
        <v>1</v>
      </c>
      <c r="D10" s="148">
        <v>2</v>
      </c>
      <c r="E10" s="148">
        <v>3</v>
      </c>
      <c r="F10" s="148">
        <v>3</v>
      </c>
      <c r="G10" s="148">
        <v>2</v>
      </c>
      <c r="H10" s="148">
        <v>1</v>
      </c>
    </row>
    <row r="11" spans="1:8" ht="15.75" thickBot="1" x14ac:dyDescent="0.3">
      <c r="A11" s="157" t="s">
        <v>74</v>
      </c>
      <c r="B11" s="149"/>
      <c r="C11" s="150">
        <f>AVERAGE(C7,C10)</f>
        <v>2</v>
      </c>
      <c r="D11" s="150">
        <f>AVERAGE(D7:D10)</f>
        <v>2</v>
      </c>
      <c r="E11" s="150">
        <f>AVERAGE(E7:E10)</f>
        <v>2.5</v>
      </c>
      <c r="F11" s="150">
        <f>AVERAGE(F7:F10)</f>
        <v>2.5</v>
      </c>
      <c r="G11" s="150">
        <f>AVERAGE(G7:G10)</f>
        <v>2.25</v>
      </c>
      <c r="H11" s="150">
        <f>AVERAGE(H7:H10)</f>
        <v>1.5</v>
      </c>
    </row>
    <row r="12" spans="1:8" x14ac:dyDescent="0.25">
      <c r="A12" s="153" t="s">
        <v>89</v>
      </c>
      <c r="B12" s="147" t="s">
        <v>71</v>
      </c>
      <c r="C12" s="147">
        <v>3</v>
      </c>
      <c r="D12" s="147">
        <v>2</v>
      </c>
      <c r="E12" s="147">
        <v>2</v>
      </c>
      <c r="F12" s="147">
        <v>2</v>
      </c>
      <c r="G12" s="147">
        <v>2</v>
      </c>
      <c r="H12" s="147">
        <v>2</v>
      </c>
    </row>
    <row r="13" spans="1:8" x14ac:dyDescent="0.25">
      <c r="A13" s="154"/>
      <c r="B13" s="146" t="s">
        <v>79</v>
      </c>
      <c r="C13" s="146">
        <v>3</v>
      </c>
      <c r="D13" s="146">
        <v>2</v>
      </c>
      <c r="E13" s="146">
        <v>2</v>
      </c>
      <c r="F13" s="146">
        <v>2</v>
      </c>
      <c r="G13" s="146">
        <v>2</v>
      </c>
      <c r="H13" s="146">
        <v>2</v>
      </c>
    </row>
    <row r="14" spans="1:8" x14ac:dyDescent="0.25">
      <c r="A14" s="154"/>
      <c r="B14" s="146" t="s">
        <v>72</v>
      </c>
      <c r="C14" s="146">
        <v>3</v>
      </c>
      <c r="D14" s="146">
        <v>3</v>
      </c>
      <c r="E14" s="146">
        <v>3</v>
      </c>
      <c r="F14" s="146">
        <v>3</v>
      </c>
      <c r="G14" s="146">
        <v>3</v>
      </c>
      <c r="H14" s="146">
        <v>1</v>
      </c>
    </row>
    <row r="15" spans="1:8" ht="15.75" thickBot="1" x14ac:dyDescent="0.3">
      <c r="A15" s="155"/>
      <c r="B15" s="148" t="s">
        <v>73</v>
      </c>
      <c r="C15" s="148">
        <v>1</v>
      </c>
      <c r="D15" s="148">
        <v>3</v>
      </c>
      <c r="E15" s="148">
        <v>2</v>
      </c>
      <c r="F15" s="148">
        <v>2</v>
      </c>
      <c r="G15" s="148">
        <v>1</v>
      </c>
      <c r="H15" s="148">
        <v>2</v>
      </c>
    </row>
    <row r="16" spans="1:8" ht="15.75" thickBot="1" x14ac:dyDescent="0.3">
      <c r="A16" s="156" t="s">
        <v>74</v>
      </c>
      <c r="B16" s="151"/>
      <c r="C16" s="152">
        <f>AVERAGE(C12:C15)</f>
        <v>2.5</v>
      </c>
      <c r="D16" s="152">
        <f>AVERAGE(D12:D15)</f>
        <v>2.5</v>
      </c>
      <c r="E16" s="152">
        <f>AVERAGE(E12:E15)</f>
        <v>2.25</v>
      </c>
      <c r="F16" s="152">
        <f>AVERAGE(F12:F15)</f>
        <v>2.25</v>
      </c>
      <c r="G16" s="152">
        <f>AVERAGE(G12:G15)</f>
        <v>2</v>
      </c>
      <c r="H16" s="152">
        <f>AVERAGE(H12:H15)</f>
        <v>1.75</v>
      </c>
    </row>
    <row r="18" spans="1:28" x14ac:dyDescent="0.25">
      <c r="A18" s="145" t="s">
        <v>77</v>
      </c>
      <c r="B18" s="144" t="s">
        <v>70</v>
      </c>
      <c r="C18" s="144"/>
      <c r="D18" s="144"/>
      <c r="E18" s="144"/>
      <c r="F18" s="144"/>
      <c r="G18" s="144"/>
      <c r="H18" s="144" t="s">
        <v>92</v>
      </c>
    </row>
    <row r="19" spans="1:28" x14ac:dyDescent="0.25">
      <c r="A19" s="144"/>
      <c r="B19" s="144" t="s">
        <v>75</v>
      </c>
      <c r="C19" s="144"/>
      <c r="D19" s="144" t="s">
        <v>78</v>
      </c>
      <c r="E19" s="144" t="s">
        <v>92</v>
      </c>
      <c r="F19" s="144" t="s">
        <v>92</v>
      </c>
      <c r="G19" s="144" t="s">
        <v>92</v>
      </c>
      <c r="H19" s="144"/>
    </row>
    <row r="20" spans="1:28" x14ac:dyDescent="0.25">
      <c r="A20" s="144"/>
      <c r="B20" s="144" t="s">
        <v>76</v>
      </c>
      <c r="C20" s="144" t="s">
        <v>91</v>
      </c>
      <c r="D20" s="144" t="s">
        <v>92</v>
      </c>
      <c r="E20" s="144"/>
      <c r="F20" s="144"/>
      <c r="G20" s="144"/>
      <c r="H20" s="144"/>
      <c r="I20" s="144"/>
      <c r="J20" s="144"/>
      <c r="K20" s="144"/>
    </row>
    <row r="22" spans="1:28" x14ac:dyDescent="0.25">
      <c r="A22" s="1" t="s">
        <v>90</v>
      </c>
      <c r="B22">
        <v>1</v>
      </c>
      <c r="C22">
        <v>2</v>
      </c>
      <c r="D22">
        <v>3</v>
      </c>
    </row>
    <row r="25" spans="1:28" ht="15.75" thickBot="1" x14ac:dyDescent="0.3"/>
    <row r="26" spans="1:28" ht="18.75" x14ac:dyDescent="0.3">
      <c r="A26" s="168" t="s">
        <v>97</v>
      </c>
      <c r="B26" s="169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70"/>
    </row>
    <row r="27" spans="1:28" x14ac:dyDescent="0.25">
      <c r="A27" s="162" t="s">
        <v>96</v>
      </c>
      <c r="B27" s="163"/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4"/>
    </row>
    <row r="28" spans="1:28" x14ac:dyDescent="0.25">
      <c r="A28" s="162" t="s">
        <v>95</v>
      </c>
      <c r="B28" s="163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4"/>
    </row>
    <row r="29" spans="1:28" x14ac:dyDescent="0.25">
      <c r="A29" s="162" t="s">
        <v>93</v>
      </c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4"/>
    </row>
    <row r="30" spans="1:28" ht="15.75" thickBot="1" x14ac:dyDescent="0.3">
      <c r="A30" s="165" t="s">
        <v>94</v>
      </c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7"/>
    </row>
  </sheetData>
  <mergeCells count="8">
    <mergeCell ref="A29:AB29"/>
    <mergeCell ref="A30:AB30"/>
    <mergeCell ref="A26:AB26"/>
    <mergeCell ref="A2:A5"/>
    <mergeCell ref="A7:A10"/>
    <mergeCell ref="A12:A15"/>
    <mergeCell ref="A27:AB27"/>
    <mergeCell ref="A28:A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617C-DD4F-46B4-9559-09F0B7849B17}">
  <dimension ref="A1:AE51"/>
  <sheetViews>
    <sheetView workbookViewId="0">
      <selection activeCell="I39" sqref="I39:T51"/>
    </sheetView>
  </sheetViews>
  <sheetFormatPr defaultRowHeight="15" x14ac:dyDescent="0.25"/>
  <cols>
    <col min="1" max="1" width="29.5703125" customWidth="1"/>
    <col min="2" max="2" width="18.7109375" customWidth="1"/>
    <col min="3" max="3" width="26" customWidth="1"/>
    <col min="6" max="6" width="9.140625" customWidth="1"/>
    <col min="7" max="7" width="9.7109375" customWidth="1"/>
    <col min="13" max="13" width="9.85546875" customWidth="1"/>
  </cols>
  <sheetData>
    <row r="1" spans="1:31" ht="18.75" x14ac:dyDescent="0.3">
      <c r="A1" s="26" t="s">
        <v>0</v>
      </c>
    </row>
    <row r="3" spans="1:31" ht="19.5" thickBot="1" x14ac:dyDescent="0.35">
      <c r="A3" s="26" t="s">
        <v>17</v>
      </c>
      <c r="B3" s="2"/>
      <c r="C3" s="2"/>
      <c r="D3" s="2"/>
    </row>
    <row r="4" spans="1:31" ht="16.5" thickBot="1" x14ac:dyDescent="0.3">
      <c r="A4" s="3" t="s">
        <v>1</v>
      </c>
      <c r="B4" s="8" t="s">
        <v>2</v>
      </c>
      <c r="C4" s="8" t="s">
        <v>11</v>
      </c>
      <c r="D4" s="9" t="s">
        <v>3</v>
      </c>
    </row>
    <row r="5" spans="1:31" ht="16.5" thickBot="1" x14ac:dyDescent="0.3">
      <c r="A5" s="5" t="s">
        <v>4</v>
      </c>
      <c r="B5" s="10">
        <v>35</v>
      </c>
      <c r="C5" s="11">
        <v>25</v>
      </c>
      <c r="D5" s="12" cm="1">
        <f t="array" ref="D5:D11">B5:B11*C5:C11</f>
        <v>875</v>
      </c>
      <c r="I5" s="23" t="s">
        <v>42</v>
      </c>
      <c r="J5" s="37"/>
      <c r="K5" s="24"/>
      <c r="L5" s="29" t="s">
        <v>57</v>
      </c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</row>
    <row r="6" spans="1:31" ht="15.75" x14ac:dyDescent="0.25">
      <c r="A6" s="6" t="s">
        <v>5</v>
      </c>
      <c r="B6" s="13">
        <v>240</v>
      </c>
      <c r="C6" s="14">
        <v>22</v>
      </c>
      <c r="D6" s="15">
        <v>5280</v>
      </c>
      <c r="I6" s="87" t="s">
        <v>17</v>
      </c>
      <c r="J6" s="88"/>
      <c r="K6" s="89"/>
      <c r="L6" s="132" t="s">
        <v>56</v>
      </c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4"/>
    </row>
    <row r="7" spans="1:31" ht="15.75" x14ac:dyDescent="0.25">
      <c r="A7" s="6" t="s">
        <v>6</v>
      </c>
      <c r="B7" s="13">
        <v>850</v>
      </c>
      <c r="C7" s="14">
        <v>20</v>
      </c>
      <c r="D7" s="15">
        <v>17000</v>
      </c>
      <c r="I7" s="80" t="s">
        <v>16</v>
      </c>
      <c r="J7" s="78"/>
      <c r="K7" s="81"/>
      <c r="L7" s="135" t="s">
        <v>58</v>
      </c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7"/>
      <c r="AB7" s="25"/>
    </row>
    <row r="8" spans="1:31" ht="15.75" x14ac:dyDescent="0.25">
      <c r="A8" s="6" t="s">
        <v>7</v>
      </c>
      <c r="B8" s="13">
        <v>105</v>
      </c>
      <c r="C8" s="14">
        <v>18</v>
      </c>
      <c r="D8" s="15">
        <v>1890</v>
      </c>
      <c r="I8" s="80" t="s">
        <v>18</v>
      </c>
      <c r="J8" s="78"/>
      <c r="K8" s="81"/>
      <c r="L8" s="135" t="s">
        <v>68</v>
      </c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7"/>
    </row>
    <row r="9" spans="1:31" ht="15.75" x14ac:dyDescent="0.25">
      <c r="A9" s="6" t="s">
        <v>9</v>
      </c>
      <c r="B9" s="13">
        <v>160</v>
      </c>
      <c r="C9" s="14">
        <v>20</v>
      </c>
      <c r="D9" s="15">
        <v>3200</v>
      </c>
      <c r="I9" s="82" t="s">
        <v>29</v>
      </c>
      <c r="J9" s="79"/>
      <c r="K9" s="83"/>
      <c r="L9" s="135" t="s">
        <v>59</v>
      </c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7"/>
    </row>
    <row r="10" spans="1:31" ht="16.5" thickBot="1" x14ac:dyDescent="0.3">
      <c r="A10" s="6" t="s">
        <v>8</v>
      </c>
      <c r="B10" s="13">
        <v>175</v>
      </c>
      <c r="C10" s="14">
        <v>18</v>
      </c>
      <c r="D10" s="15">
        <v>3150</v>
      </c>
      <c r="I10" s="84" t="s">
        <v>25</v>
      </c>
      <c r="J10" s="85"/>
      <c r="K10" s="86"/>
      <c r="L10" s="138" t="s">
        <v>60</v>
      </c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40"/>
    </row>
    <row r="11" spans="1:31" ht="16.5" thickBot="1" x14ac:dyDescent="0.3">
      <c r="A11" s="7" t="s">
        <v>10</v>
      </c>
      <c r="B11" s="16">
        <v>80</v>
      </c>
      <c r="C11" s="17">
        <v>15</v>
      </c>
      <c r="D11" s="18">
        <v>1200</v>
      </c>
    </row>
    <row r="12" spans="1:31" ht="19.5" thickBot="1" x14ac:dyDescent="0.35">
      <c r="A12" s="38" t="s">
        <v>34</v>
      </c>
      <c r="B12" s="31">
        <f>SUM(_xlfn.ANCHORARRAY(D5))</f>
        <v>32595</v>
      </c>
      <c r="C12" s="39"/>
      <c r="D12" s="32"/>
    </row>
    <row r="13" spans="1:31" ht="19.5" thickBot="1" x14ac:dyDescent="0.35">
      <c r="A13" s="30"/>
      <c r="B13" s="40"/>
      <c r="C13" s="40"/>
      <c r="D13" s="40"/>
      <c r="I13" s="21" t="s">
        <v>35</v>
      </c>
      <c r="J13" s="77"/>
      <c r="K13" s="77"/>
      <c r="L13" s="77"/>
      <c r="M13" s="77"/>
      <c r="N13" s="77"/>
      <c r="O13" s="22"/>
      <c r="P13" s="141" t="s">
        <v>67</v>
      </c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3"/>
    </row>
    <row r="14" spans="1:31" ht="15.75" x14ac:dyDescent="0.25">
      <c r="A14" s="114" t="s">
        <v>12</v>
      </c>
      <c r="B14" s="114"/>
      <c r="C14" s="114"/>
      <c r="D14" s="114"/>
      <c r="E14" s="114"/>
      <c r="F14" s="114"/>
      <c r="G14" s="1"/>
      <c r="I14" s="100" t="s">
        <v>36</v>
      </c>
      <c r="J14" s="101"/>
      <c r="K14" s="101"/>
      <c r="L14" s="101"/>
      <c r="M14" s="101"/>
      <c r="N14" s="101"/>
      <c r="O14" s="102"/>
      <c r="P14" s="132" t="s">
        <v>61</v>
      </c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4"/>
    </row>
    <row r="15" spans="1:31" ht="15.75" x14ac:dyDescent="0.25">
      <c r="I15" s="80" t="s">
        <v>38</v>
      </c>
      <c r="J15" s="78"/>
      <c r="K15" s="78"/>
      <c r="L15" s="78"/>
      <c r="M15" s="78"/>
      <c r="N15" s="78"/>
      <c r="O15" s="81"/>
      <c r="P15" s="135" t="s">
        <v>62</v>
      </c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7"/>
    </row>
    <row r="16" spans="1:31" ht="19.5" thickBot="1" x14ac:dyDescent="0.35">
      <c r="A16" s="26" t="s">
        <v>16</v>
      </c>
      <c r="I16" s="80" t="s">
        <v>40</v>
      </c>
      <c r="J16" s="78"/>
      <c r="K16" s="78"/>
      <c r="L16" s="78"/>
      <c r="M16" s="78"/>
      <c r="N16" s="78"/>
      <c r="O16" s="81"/>
      <c r="P16" s="135" t="s">
        <v>63</v>
      </c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7"/>
    </row>
    <row r="17" spans="1:31" ht="16.5" thickBot="1" x14ac:dyDescent="0.3">
      <c r="A17" s="4" t="s">
        <v>15</v>
      </c>
      <c r="B17" s="8" t="s">
        <v>2</v>
      </c>
      <c r="C17" s="8" t="s">
        <v>11</v>
      </c>
      <c r="D17" s="9" t="s">
        <v>3</v>
      </c>
      <c r="I17" s="82" t="s">
        <v>41</v>
      </c>
      <c r="J17" s="79"/>
      <c r="K17" s="79"/>
      <c r="L17" s="79"/>
      <c r="M17" s="79"/>
      <c r="N17" s="79"/>
      <c r="O17" s="83"/>
      <c r="P17" s="135" t="s">
        <v>64</v>
      </c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7"/>
    </row>
    <row r="18" spans="1:31" ht="15.75" x14ac:dyDescent="0.25">
      <c r="A18" s="46" t="s">
        <v>13</v>
      </c>
      <c r="B18" s="47">
        <v>56</v>
      </c>
      <c r="C18" s="48">
        <v>30</v>
      </c>
      <c r="D18" s="49" cm="1">
        <f t="array" ref="D18:D19" xml:space="preserve"> B18:B19*C18:C19</f>
        <v>1680</v>
      </c>
      <c r="I18" s="80" t="s">
        <v>39</v>
      </c>
      <c r="J18" s="78"/>
      <c r="K18" s="78"/>
      <c r="L18" s="78"/>
      <c r="M18" s="78"/>
      <c r="N18" s="78"/>
      <c r="O18" s="81"/>
      <c r="P18" s="135" t="s">
        <v>65</v>
      </c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7"/>
    </row>
    <row r="19" spans="1:31" ht="16.5" thickBot="1" x14ac:dyDescent="0.3">
      <c r="A19" s="50" t="s">
        <v>14</v>
      </c>
      <c r="B19" s="51">
        <v>56</v>
      </c>
      <c r="C19" s="52">
        <v>30</v>
      </c>
      <c r="D19" s="53">
        <v>1680</v>
      </c>
      <c r="I19" s="84" t="s">
        <v>37</v>
      </c>
      <c r="J19" s="85"/>
      <c r="K19" s="85"/>
      <c r="L19" s="85"/>
      <c r="M19" s="85"/>
      <c r="N19" s="85"/>
      <c r="O19" s="86"/>
      <c r="P19" s="138" t="s">
        <v>66</v>
      </c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40"/>
    </row>
    <row r="20" spans="1:31" ht="19.5" thickBot="1" x14ac:dyDescent="0.35">
      <c r="A20" s="38" t="s">
        <v>34</v>
      </c>
      <c r="B20" s="31">
        <f>SUM(_xlfn.ANCHORARRAY(D18))</f>
        <v>3360</v>
      </c>
      <c r="C20" s="39"/>
      <c r="D20" s="32"/>
    </row>
    <row r="21" spans="1:31" ht="15.75" thickBot="1" x14ac:dyDescent="0.3"/>
    <row r="22" spans="1:31" ht="19.5" thickBot="1" x14ac:dyDescent="0.35">
      <c r="A22" s="26" t="s">
        <v>18</v>
      </c>
      <c r="I22" s="23" t="s">
        <v>44</v>
      </c>
      <c r="J22" s="37"/>
      <c r="K22" s="37"/>
      <c r="L22" s="37"/>
      <c r="M22" s="112"/>
      <c r="N22" s="98">
        <v>1</v>
      </c>
      <c r="O22" s="98">
        <v>2</v>
      </c>
      <c r="P22" s="99">
        <v>3</v>
      </c>
    </row>
    <row r="23" spans="1:31" ht="15" customHeight="1" thickBot="1" x14ac:dyDescent="0.3">
      <c r="A23" s="74" t="s">
        <v>19</v>
      </c>
      <c r="B23" s="75"/>
      <c r="C23" s="8" t="s">
        <v>23</v>
      </c>
      <c r="D23" s="23" t="s">
        <v>24</v>
      </c>
      <c r="E23" s="24"/>
      <c r="F23" s="9" t="s">
        <v>3</v>
      </c>
      <c r="I23" s="106" t="s">
        <v>45</v>
      </c>
      <c r="J23" s="107"/>
      <c r="K23" s="107"/>
      <c r="L23" s="107"/>
      <c r="M23" s="108"/>
      <c r="N23" s="96">
        <v>15000</v>
      </c>
      <c r="O23" s="96">
        <v>25000</v>
      </c>
      <c r="P23" s="97">
        <v>40000</v>
      </c>
    </row>
    <row r="24" spans="1:31" ht="15.75" customHeight="1" x14ac:dyDescent="0.25">
      <c r="A24" s="54" t="s">
        <v>21</v>
      </c>
      <c r="B24" s="55"/>
      <c r="C24" s="56">
        <v>3</v>
      </c>
      <c r="D24" s="57">
        <v>1500</v>
      </c>
      <c r="E24" s="58"/>
      <c r="F24" s="12">
        <f>C24*D24</f>
        <v>4500</v>
      </c>
      <c r="I24" s="103" t="s">
        <v>48</v>
      </c>
      <c r="J24" s="104"/>
      <c r="K24" s="104"/>
      <c r="L24" s="104"/>
      <c r="M24" s="105"/>
      <c r="N24" s="90">
        <f>SUM(B33, B39)</f>
        <v>2650</v>
      </c>
      <c r="O24" s="90">
        <f>N24</f>
        <v>2650</v>
      </c>
      <c r="P24" s="91">
        <f>N24</f>
        <v>2650</v>
      </c>
    </row>
    <row r="25" spans="1:31" ht="15.75" x14ac:dyDescent="0.25">
      <c r="A25" s="59" t="s">
        <v>22</v>
      </c>
      <c r="B25" s="60"/>
      <c r="C25" s="61">
        <v>10</v>
      </c>
      <c r="D25" s="62">
        <v>800</v>
      </c>
      <c r="E25" s="63"/>
      <c r="F25" s="64">
        <f>D25*C25</f>
        <v>8000</v>
      </c>
      <c r="I25" s="103" t="s">
        <v>46</v>
      </c>
      <c r="J25" s="104"/>
      <c r="K25" s="104"/>
      <c r="L25" s="104"/>
      <c r="M25" s="105"/>
      <c r="N25" s="92">
        <v>0.05</v>
      </c>
      <c r="O25" s="92"/>
      <c r="P25" s="93"/>
    </row>
    <row r="26" spans="1:31" ht="16.5" thickBot="1" x14ac:dyDescent="0.3">
      <c r="A26" s="65" t="s">
        <v>20</v>
      </c>
      <c r="B26" s="66"/>
      <c r="C26" s="67">
        <v>3</v>
      </c>
      <c r="D26" s="68">
        <v>100</v>
      </c>
      <c r="E26" s="69"/>
      <c r="F26" s="18">
        <f>D26*C26</f>
        <v>300</v>
      </c>
      <c r="I26" s="109" t="s">
        <v>47</v>
      </c>
      <c r="J26" s="110"/>
      <c r="K26" s="110"/>
      <c r="L26" s="110"/>
      <c r="M26" s="111"/>
      <c r="N26" s="94">
        <f>B41</f>
        <v>51405</v>
      </c>
      <c r="O26" s="94"/>
      <c r="P26" s="95"/>
    </row>
    <row r="27" spans="1:31" ht="19.5" thickBot="1" x14ac:dyDescent="0.35">
      <c r="A27" s="41" t="s">
        <v>34</v>
      </c>
      <c r="B27" s="42"/>
      <c r="C27" s="39">
        <f>SUM(F24:F26)</f>
        <v>12800</v>
      </c>
      <c r="D27" s="39"/>
      <c r="E27" s="39"/>
      <c r="F27" s="32"/>
    </row>
    <row r="28" spans="1:31" ht="15.75" thickBot="1" x14ac:dyDescent="0.3">
      <c r="A28" s="20"/>
    </row>
    <row r="29" spans="1:31" ht="19.5" thickBot="1" x14ac:dyDescent="0.35">
      <c r="A29" s="30" t="s">
        <v>29</v>
      </c>
      <c r="I29" s="129" t="s">
        <v>43</v>
      </c>
      <c r="J29" s="130"/>
      <c r="K29" s="130"/>
      <c r="L29" s="130"/>
      <c r="M29" s="130"/>
      <c r="N29" s="130"/>
      <c r="O29" s="130"/>
      <c r="P29" s="130"/>
      <c r="Q29" s="131"/>
    </row>
    <row r="30" spans="1:31" ht="16.5" thickBot="1" x14ac:dyDescent="0.3">
      <c r="A30" s="74" t="s">
        <v>30</v>
      </c>
      <c r="B30" s="76"/>
      <c r="C30" s="9" t="s">
        <v>24</v>
      </c>
      <c r="D30" s="9" t="s">
        <v>3</v>
      </c>
      <c r="I30" s="113" t="s">
        <v>49</v>
      </c>
      <c r="J30" s="116" t="s">
        <v>50</v>
      </c>
      <c r="K30" s="117"/>
      <c r="L30" s="118" t="s">
        <v>51</v>
      </c>
      <c r="M30" s="117" t="s">
        <v>52</v>
      </c>
      <c r="N30" s="117"/>
      <c r="O30" s="117" t="s">
        <v>53</v>
      </c>
      <c r="P30" s="117"/>
      <c r="Q30" s="119" t="s">
        <v>55</v>
      </c>
    </row>
    <row r="31" spans="1:31" ht="15.75" x14ac:dyDescent="0.25">
      <c r="A31" s="54" t="s">
        <v>32</v>
      </c>
      <c r="B31" s="55"/>
      <c r="C31" s="70">
        <v>100</v>
      </c>
      <c r="D31" s="12" cm="1">
        <f t="array" ref="D31:D32">C31:C32</f>
        <v>100</v>
      </c>
      <c r="I31" s="120">
        <v>1</v>
      </c>
      <c r="J31" s="121">
        <f>N23</f>
        <v>15000</v>
      </c>
      <c r="K31" s="122"/>
      <c r="L31" s="123">
        <f>N24</f>
        <v>2650</v>
      </c>
      <c r="M31" s="122">
        <f>(1+N25)^I31</f>
        <v>1.05</v>
      </c>
      <c r="N31" s="122"/>
      <c r="O31" s="122">
        <f>J31-L31</f>
        <v>12350</v>
      </c>
      <c r="P31" s="122"/>
      <c r="Q31" s="124">
        <f>O31*M31</f>
        <v>12967.5</v>
      </c>
    </row>
    <row r="32" spans="1:31" ht="16.5" thickBot="1" x14ac:dyDescent="0.3">
      <c r="A32" s="71" t="s">
        <v>31</v>
      </c>
      <c r="B32" s="72"/>
      <c r="C32" s="52">
        <v>500</v>
      </c>
      <c r="D32" s="53">
        <v>500</v>
      </c>
      <c r="I32" s="15">
        <v>2</v>
      </c>
      <c r="J32" s="105">
        <f>O23</f>
        <v>25000</v>
      </c>
      <c r="K32" s="92"/>
      <c r="L32" s="125">
        <f>O24</f>
        <v>2650</v>
      </c>
      <c r="M32" s="92">
        <f>(1+N25)^I32</f>
        <v>1.1025</v>
      </c>
      <c r="N32" s="92"/>
      <c r="O32" s="92">
        <f>J32-L32</f>
        <v>22350</v>
      </c>
      <c r="P32" s="92"/>
      <c r="Q32" s="126">
        <f>O32*M32</f>
        <v>24640.875</v>
      </c>
    </row>
    <row r="33" spans="1:20" ht="19.5" thickBot="1" x14ac:dyDescent="0.35">
      <c r="A33" s="38" t="s">
        <v>34</v>
      </c>
      <c r="B33" s="31">
        <f>SUM(_xlfn.ANCHORARRAY(D31))</f>
        <v>600</v>
      </c>
      <c r="C33" s="39"/>
      <c r="D33" s="32"/>
      <c r="I33" s="18">
        <v>3</v>
      </c>
      <c r="J33" s="111">
        <f>P23</f>
        <v>40000</v>
      </c>
      <c r="K33" s="94"/>
      <c r="L33" s="127">
        <f>P24</f>
        <v>2650</v>
      </c>
      <c r="M33" s="94">
        <f>(1+N25)^I33</f>
        <v>1.1576250000000001</v>
      </c>
      <c r="N33" s="94"/>
      <c r="O33" s="94">
        <f>J33-L33</f>
        <v>37350</v>
      </c>
      <c r="P33" s="94"/>
      <c r="Q33" s="128">
        <f>O33*M33</f>
        <v>43237.293750000004</v>
      </c>
    </row>
    <row r="34" spans="1:20" ht="19.5" thickBot="1" x14ac:dyDescent="0.35">
      <c r="A34" s="30"/>
      <c r="B34" s="40"/>
      <c r="C34" s="40"/>
      <c r="I34" s="23" t="s">
        <v>54</v>
      </c>
      <c r="J34" s="43"/>
      <c r="K34" s="43"/>
      <c r="L34" s="44"/>
      <c r="M34" s="45">
        <f>SUM(Q31:Q33)-N26</f>
        <v>29440.668750000012</v>
      </c>
      <c r="N34" s="43"/>
      <c r="O34" s="43"/>
      <c r="P34" s="43"/>
      <c r="Q34" s="44"/>
    </row>
    <row r="35" spans="1:20" ht="19.5" thickBot="1" x14ac:dyDescent="0.35">
      <c r="A35" s="26" t="s">
        <v>25</v>
      </c>
      <c r="G35" s="19"/>
      <c r="H35" s="19"/>
    </row>
    <row r="36" spans="1:20" ht="16.5" thickBot="1" x14ac:dyDescent="0.3">
      <c r="A36" s="27" t="s">
        <v>26</v>
      </c>
      <c r="B36" s="9" t="s">
        <v>24</v>
      </c>
      <c r="C36" s="9" t="s">
        <v>3</v>
      </c>
      <c r="G36" s="19"/>
      <c r="H36" s="19"/>
    </row>
    <row r="37" spans="1:20" ht="15.75" x14ac:dyDescent="0.25">
      <c r="A37" s="5" t="s">
        <v>27</v>
      </c>
      <c r="B37" s="70">
        <v>50</v>
      </c>
      <c r="C37" s="12" cm="1">
        <f t="array" ref="C37:C38">B37:B38</f>
        <v>50</v>
      </c>
    </row>
    <row r="38" spans="1:20" ht="16.5" thickBot="1" x14ac:dyDescent="0.3">
      <c r="A38" s="73" t="s">
        <v>28</v>
      </c>
      <c r="B38" s="52">
        <v>2000</v>
      </c>
      <c r="C38" s="53">
        <v>2000</v>
      </c>
      <c r="G38" s="115"/>
      <c r="H38" s="28"/>
      <c r="I38" s="28"/>
      <c r="J38" s="28"/>
      <c r="K38" s="28"/>
      <c r="L38" s="28"/>
      <c r="M38" s="28"/>
      <c r="N38" s="28"/>
      <c r="O38" s="28"/>
      <c r="P38" s="28"/>
      <c r="Q38" s="28"/>
    </row>
    <row r="39" spans="1:20" ht="19.5" thickBot="1" x14ac:dyDescent="0.35">
      <c r="A39" s="38" t="s">
        <v>34</v>
      </c>
      <c r="B39" s="31">
        <f>SUM(_xlfn.ANCHORARRAY(C37))</f>
        <v>2050</v>
      </c>
      <c r="C39" s="32"/>
      <c r="I39" s="171" t="s">
        <v>98</v>
      </c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</row>
    <row r="40" spans="1:20" ht="15.75" thickBot="1" x14ac:dyDescent="0.3"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</row>
    <row r="41" spans="1:20" ht="19.5" thickBot="1" x14ac:dyDescent="0.35">
      <c r="A41" s="33" t="s">
        <v>33</v>
      </c>
      <c r="B41" s="34">
        <f>SUM(B12) + SUM(B20) + SUM(C27) + SUM(B33) +  SUM(_xlfn.ANCHORARRAY(C37))</f>
        <v>51405</v>
      </c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</row>
    <row r="42" spans="1:20" x14ac:dyDescent="0.25"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</row>
    <row r="43" spans="1:20" x14ac:dyDescent="0.25"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</row>
    <row r="44" spans="1:20" x14ac:dyDescent="0.25"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</row>
    <row r="45" spans="1:20" x14ac:dyDescent="0.25"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</row>
    <row r="46" spans="1:20" x14ac:dyDescent="0.25"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</row>
    <row r="47" spans="1:20" x14ac:dyDescent="0.25"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</row>
    <row r="48" spans="1:20" x14ac:dyDescent="0.25"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</row>
    <row r="49" spans="9:20" x14ac:dyDescent="0.25"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</row>
    <row r="50" spans="9:20" x14ac:dyDescent="0.25"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</row>
    <row r="51" spans="9:20" x14ac:dyDescent="0.25"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</row>
  </sheetData>
  <mergeCells count="67">
    <mergeCell ref="P18:AE18"/>
    <mergeCell ref="P19:AE19"/>
    <mergeCell ref="P13:AE13"/>
    <mergeCell ref="I39:T51"/>
    <mergeCell ref="L5:AA5"/>
    <mergeCell ref="P14:AE14"/>
    <mergeCell ref="P15:AE15"/>
    <mergeCell ref="P16:AE16"/>
    <mergeCell ref="P17:AE17"/>
    <mergeCell ref="L6:AA6"/>
    <mergeCell ref="L7:AA7"/>
    <mergeCell ref="L9:AA9"/>
    <mergeCell ref="L8:AA8"/>
    <mergeCell ref="L10:AA10"/>
    <mergeCell ref="O32:P32"/>
    <mergeCell ref="O33:P33"/>
    <mergeCell ref="I34:L34"/>
    <mergeCell ref="M34:Q34"/>
    <mergeCell ref="I29:Q29"/>
    <mergeCell ref="G38:Q38"/>
    <mergeCell ref="J30:K30"/>
    <mergeCell ref="M30:N30"/>
    <mergeCell ref="O30:P30"/>
    <mergeCell ref="J31:K31"/>
    <mergeCell ref="J32:K32"/>
    <mergeCell ref="J33:K33"/>
    <mergeCell ref="M31:N31"/>
    <mergeCell ref="M32:N32"/>
    <mergeCell ref="M33:N33"/>
    <mergeCell ref="O31:P31"/>
    <mergeCell ref="I24:M24"/>
    <mergeCell ref="I23:M23"/>
    <mergeCell ref="I26:M26"/>
    <mergeCell ref="I25:M25"/>
    <mergeCell ref="N25:P25"/>
    <mergeCell ref="N26:P26"/>
    <mergeCell ref="I17:O17"/>
    <mergeCell ref="I18:O18"/>
    <mergeCell ref="I19:O19"/>
    <mergeCell ref="I5:K5"/>
    <mergeCell ref="I13:O13"/>
    <mergeCell ref="I14:O14"/>
    <mergeCell ref="I15:O15"/>
    <mergeCell ref="I16:O16"/>
    <mergeCell ref="B39:C39"/>
    <mergeCell ref="I6:K6"/>
    <mergeCell ref="I7:K7"/>
    <mergeCell ref="I8:K8"/>
    <mergeCell ref="I9:K9"/>
    <mergeCell ref="I10:K10"/>
    <mergeCell ref="I22:M22"/>
    <mergeCell ref="B12:D12"/>
    <mergeCell ref="B20:D20"/>
    <mergeCell ref="A27:B27"/>
    <mergeCell ref="C27:F27"/>
    <mergeCell ref="B33:D33"/>
    <mergeCell ref="A30:B30"/>
    <mergeCell ref="A31:B31"/>
    <mergeCell ref="A32:B32"/>
    <mergeCell ref="A23:B23"/>
    <mergeCell ref="A24:B24"/>
    <mergeCell ref="A25:B25"/>
    <mergeCell ref="A26:B26"/>
    <mergeCell ref="D23:E23"/>
    <mergeCell ref="D24:E24"/>
    <mergeCell ref="D25:E25"/>
    <mergeCell ref="D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Ponderirano vrednovanje</vt:lpstr>
      <vt:lpstr>Analiza troškova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 Volarević</dc:creator>
  <cp:lastModifiedBy>Ante Volarević</cp:lastModifiedBy>
  <dcterms:created xsi:type="dcterms:W3CDTF">2025-03-23T13:47:59Z</dcterms:created>
  <dcterms:modified xsi:type="dcterms:W3CDTF">2025-03-23T22:41:31Z</dcterms:modified>
</cp:coreProperties>
</file>