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bwad\Downloads\"/>
    </mc:Choice>
  </mc:AlternateContent>
  <xr:revisionPtr revIDLastSave="0" documentId="13_ncr:1_{CA8E5CAA-271D-4274-82FE-590FC0CBEC7E}" xr6:coauthVersionLast="47" xr6:coauthVersionMax="47" xr10:uidLastSave="{00000000-0000-0000-0000-000000000000}"/>
  <bookViews>
    <workbookView xWindow="5505" yWindow="3180" windowWidth="26430" windowHeight="15600" activeTab="1" xr2:uid="{00000000-000D-0000-FFFF-FFFF00000000}"/>
  </bookViews>
  <sheets>
    <sheet name="flight_demand" sheetId="1" r:id="rId1"/>
    <sheet name="population_demand" sheetId="2" r:id="rId2"/>
  </sheets>
  <definedNames>
    <definedName name="Austin_Bergstrom">population_demand!$B$30</definedName>
    <definedName name="Baltimore___Washington">population_demand!$B$28</definedName>
    <definedName name="Charlotte_Douglas">population_demand!$B$13</definedName>
    <definedName name="Dallas_Fort_Worth">population_demand!$B$5</definedName>
    <definedName name="Daniel_K._Inouye">population_demand!$B$34</definedName>
    <definedName name="Day">flight_demand!$B$4</definedName>
    <definedName name="Denver">population_demand!$B$6</definedName>
    <definedName name="Detroit_Metro">population_demand!$B$23</definedName>
    <definedName name="Fort_Lauderdale___Holywood">population_demand!$B$20</definedName>
    <definedName name="George_Bush">population_demand!$B$18</definedName>
    <definedName name="Harry_Reid">population_demand!$B$10</definedName>
    <definedName name="Hartsfield_Jackson">population_demand!$B$4</definedName>
    <definedName name="Hour">flight_demand!$B$3</definedName>
    <definedName name="Initial_Market_Share">flight_demand!$B$1</definedName>
    <definedName name="JFK">population_demand!$B$9</definedName>
    <definedName name="LA">population_demand!$B$8</definedName>
    <definedName name="LaGuardia">population_demand!$B$22</definedName>
    <definedName name="Logan">population_demand!$B$19</definedName>
    <definedName name="Miami">population_demand!$B$12</definedName>
    <definedName name="Midway">population_demand!$B$33</definedName>
    <definedName name="Miniappolis___Saint_Paul">population_demand!$B$21</definedName>
    <definedName name="Nashville">population_demand!$B$32</definedName>
    <definedName name="Newark_Liberty">population_demand!$B$16</definedName>
    <definedName name="O_Hare">population_demand!$B$7</definedName>
    <definedName name="Orlando">population_demand!$B$11</definedName>
    <definedName name="Philly">population_demand!$B$24</definedName>
    <definedName name="Phoenix_Sky_Harbor">population_demand!$B$15</definedName>
    <definedName name="Ronald_Reagon_Washington">population_demand!$B$26</definedName>
    <definedName name="Salt_Lake_City">population_demand!$B$25</definedName>
    <definedName name="San_Diego">population_demand!$B$27</definedName>
    <definedName name="San_Fran">population_demand!$B$17</definedName>
    <definedName name="Seattle_Tacoma">population_demand!$B$14</definedName>
    <definedName name="Sum">population_demand!$B$1</definedName>
    <definedName name="Sum_w_Honolulu">population_demand!$B$2</definedName>
    <definedName name="Total_Days_in_Year">flight_demand!$B$5</definedName>
    <definedName name="TPA">population_demand!$B$29</definedName>
    <definedName name="Washington_Dulles">population_demand!$B$31</definedName>
    <definedName name="Yearly_Market_Share_Growth">flight_demand!$B$2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1" i="2" l="1"/>
  <c r="AI28" i="2" s="1"/>
  <c r="B28" i="2"/>
  <c r="B26" i="2"/>
  <c r="B20" i="2"/>
  <c r="B12" i="2"/>
  <c r="B22" i="2"/>
  <c r="B16" i="2"/>
  <c r="B9" i="2"/>
  <c r="B33" i="2"/>
  <c r="B7" i="2"/>
  <c r="B46" i="2"/>
  <c r="C46" i="2"/>
  <c r="A46" i="2"/>
  <c r="D46" i="2"/>
  <c r="N37" i="1"/>
  <c r="M37" i="1"/>
  <c r="L37" i="1"/>
  <c r="K3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1" i="1"/>
  <c r="H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1" i="1"/>
  <c r="F10" i="1"/>
  <c r="K22" i="1"/>
  <c r="K10" i="1"/>
  <c r="AI30" i="2"/>
  <c r="AH10" i="2"/>
  <c r="AH9" i="2"/>
  <c r="AH8" i="2"/>
  <c r="AH6" i="2"/>
  <c r="AH5" i="2"/>
  <c r="AG25" i="2"/>
  <c r="AG24" i="2"/>
  <c r="AG23" i="2"/>
  <c r="AG22" i="2"/>
  <c r="AG21" i="2"/>
  <c r="AG20" i="2"/>
  <c r="AG19" i="2"/>
  <c r="AG9" i="2"/>
  <c r="AG8" i="2"/>
  <c r="AG7" i="2"/>
  <c r="AG6" i="2"/>
  <c r="AG5" i="2"/>
  <c r="AG4" i="2"/>
  <c r="AF34" i="2"/>
  <c r="AF20" i="2"/>
  <c r="AF19" i="2"/>
  <c r="AF18" i="2"/>
  <c r="AF17" i="2"/>
  <c r="AF16" i="2"/>
  <c r="AF15" i="2"/>
  <c r="AF14" i="2"/>
  <c r="AF7" i="2"/>
  <c r="AF4" i="2"/>
  <c r="AE34" i="2"/>
  <c r="AE33" i="2"/>
  <c r="AE32" i="2"/>
  <c r="AE31" i="2"/>
  <c r="AE29" i="2"/>
  <c r="AE28" i="2"/>
  <c r="AE17" i="2"/>
  <c r="AE16" i="2"/>
  <c r="AE15" i="2"/>
  <c r="AE14" i="2"/>
  <c r="AE13" i="2"/>
  <c r="AE12" i="2"/>
  <c r="AE11" i="2"/>
  <c r="AE7" i="2"/>
  <c r="AD32" i="2"/>
  <c r="AD31" i="2"/>
  <c r="AD30" i="2"/>
  <c r="AD28" i="2"/>
  <c r="AD27" i="2"/>
  <c r="AD26" i="2"/>
  <c r="AD25" i="2"/>
  <c r="AD15" i="2"/>
  <c r="AD14" i="2"/>
  <c r="AD13" i="2"/>
  <c r="AD12" i="2"/>
  <c r="AD10" i="2"/>
  <c r="AD9" i="2"/>
  <c r="AD8" i="2"/>
  <c r="AD7" i="2"/>
  <c r="AC27" i="2"/>
  <c r="AC25" i="2"/>
  <c r="AC23" i="2"/>
  <c r="AC22" i="2"/>
  <c r="AC21" i="2"/>
  <c r="AC20" i="2"/>
  <c r="AC19" i="2"/>
  <c r="AC9" i="2"/>
  <c r="AC8" i="2"/>
  <c r="AC7" i="2"/>
  <c r="AC6" i="2"/>
  <c r="AC5" i="2"/>
  <c r="AC4" i="2"/>
  <c r="AB34" i="2"/>
  <c r="AB23" i="2"/>
  <c r="AB22" i="2"/>
  <c r="AB21" i="2"/>
  <c r="AB20" i="2"/>
  <c r="AB19" i="2"/>
  <c r="AB18" i="2"/>
  <c r="AB17" i="2"/>
  <c r="AB7" i="2"/>
  <c r="AB6" i="2"/>
  <c r="AB5" i="2"/>
  <c r="AB4" i="2"/>
  <c r="AA34" i="2"/>
  <c r="AA33" i="2"/>
  <c r="AA32" i="2"/>
  <c r="AA30" i="2"/>
  <c r="AA17" i="2"/>
  <c r="AA16" i="2"/>
  <c r="AA15" i="2"/>
  <c r="AA14" i="2"/>
  <c r="AA13" i="2"/>
  <c r="AA12" i="2"/>
  <c r="AA11" i="2"/>
  <c r="AA7" i="2"/>
  <c r="Z32" i="2"/>
  <c r="Z31" i="2"/>
  <c r="Z30" i="2"/>
  <c r="Z29" i="2"/>
  <c r="Z28" i="2"/>
  <c r="Z27" i="2"/>
  <c r="Z26" i="2"/>
  <c r="Z15" i="2"/>
  <c r="Z14" i="2"/>
  <c r="Z13" i="2"/>
  <c r="Z12" i="2"/>
  <c r="Z11" i="2"/>
  <c r="Z10" i="2"/>
  <c r="Z9" i="2"/>
  <c r="Z7" i="2"/>
  <c r="Y29" i="2"/>
  <c r="Y27" i="2"/>
  <c r="Y25" i="2"/>
  <c r="Y23" i="2"/>
  <c r="Y21" i="2"/>
  <c r="Y20" i="2"/>
  <c r="Y19" i="2"/>
  <c r="Y7" i="2"/>
  <c r="Y6" i="2"/>
  <c r="Y5" i="2"/>
  <c r="Y4" i="2"/>
  <c r="X34" i="2"/>
  <c r="X33" i="2"/>
  <c r="X32" i="2"/>
  <c r="X21" i="2"/>
  <c r="X20" i="2"/>
  <c r="X19" i="2"/>
  <c r="X18" i="2"/>
  <c r="X17" i="2"/>
  <c r="X16" i="2"/>
  <c r="X15" i="2"/>
  <c r="X7" i="2"/>
  <c r="X5" i="2"/>
  <c r="X4" i="2"/>
  <c r="M18" i="2"/>
  <c r="W34" i="2"/>
  <c r="W33" i="2"/>
  <c r="W32" i="2"/>
  <c r="W31" i="2"/>
  <c r="W19" i="2"/>
  <c r="W18" i="2"/>
  <c r="W17" i="2"/>
  <c r="W15" i="2"/>
  <c r="W14" i="2"/>
  <c r="W13" i="2"/>
  <c r="W12" i="2"/>
  <c r="W7" i="2"/>
  <c r="V32" i="2"/>
  <c r="V31" i="2"/>
  <c r="V30" i="2"/>
  <c r="V29" i="2"/>
  <c r="V28" i="2"/>
  <c r="V27" i="2"/>
  <c r="V26" i="2"/>
  <c r="V25" i="2"/>
  <c r="V18" i="2"/>
  <c r="V15" i="2"/>
  <c r="V14" i="2"/>
  <c r="V13" i="2"/>
  <c r="V12" i="2"/>
  <c r="V11" i="2"/>
  <c r="V10" i="2"/>
  <c r="V9" i="2"/>
  <c r="V8" i="2"/>
  <c r="V7" i="2"/>
  <c r="U33" i="2"/>
  <c r="U30" i="2"/>
  <c r="U29" i="2"/>
  <c r="U28" i="2"/>
  <c r="U27" i="2"/>
  <c r="U26" i="2"/>
  <c r="U25" i="2"/>
  <c r="U24" i="2"/>
  <c r="U23" i="2"/>
  <c r="U16" i="2"/>
  <c r="U13" i="2"/>
  <c r="U11" i="2"/>
  <c r="U10" i="2"/>
  <c r="U9" i="2"/>
  <c r="U8" i="2"/>
  <c r="U7" i="2"/>
  <c r="U6" i="2"/>
  <c r="U5" i="2"/>
  <c r="T30" i="2"/>
  <c r="T27" i="2"/>
  <c r="T26" i="2"/>
  <c r="T25" i="2"/>
  <c r="T24" i="2"/>
  <c r="T23" i="2"/>
  <c r="T22" i="2"/>
  <c r="T21" i="2"/>
  <c r="T20" i="2"/>
  <c r="T13" i="2"/>
  <c r="T10" i="2"/>
  <c r="T9" i="2"/>
  <c r="T8" i="2"/>
  <c r="T7" i="2"/>
  <c r="T6" i="2"/>
  <c r="T5" i="2"/>
  <c r="T4" i="2"/>
  <c r="S34" i="2"/>
  <c r="S27" i="2"/>
  <c r="S24" i="2"/>
  <c r="S23" i="2"/>
  <c r="S22" i="2"/>
  <c r="S21" i="2"/>
  <c r="S20" i="2"/>
  <c r="S19" i="2"/>
  <c r="S17" i="2"/>
  <c r="S16" i="2"/>
  <c r="S10" i="2"/>
  <c r="S7" i="2"/>
  <c r="S6" i="2"/>
  <c r="S5" i="2"/>
  <c r="S4" i="2"/>
  <c r="R34" i="2"/>
  <c r="R33" i="2"/>
  <c r="R32" i="2"/>
  <c r="R31" i="2"/>
  <c r="R25" i="2"/>
  <c r="R22" i="2"/>
  <c r="R21" i="2"/>
  <c r="R20" i="2"/>
  <c r="R19" i="2"/>
  <c r="R18" i="2"/>
  <c r="R16" i="2"/>
  <c r="R15" i="2"/>
  <c r="R14" i="2"/>
  <c r="R8" i="2"/>
  <c r="R7" i="2"/>
  <c r="R5" i="2"/>
  <c r="R4" i="2"/>
  <c r="Q34" i="2"/>
  <c r="Q33" i="2"/>
  <c r="Q32" i="2"/>
  <c r="Q31" i="2"/>
  <c r="Q30" i="2"/>
  <c r="Q29" i="2"/>
  <c r="Q21" i="2"/>
  <c r="Q18" i="2"/>
  <c r="Q17" i="2"/>
  <c r="Q15" i="2"/>
  <c r="Q14" i="2"/>
  <c r="Q13" i="2"/>
  <c r="Q12" i="2"/>
  <c r="Q11" i="2"/>
  <c r="Q10" i="2"/>
  <c r="Q7" i="2"/>
  <c r="P34" i="2"/>
  <c r="P31" i="2"/>
  <c r="P30" i="2"/>
  <c r="P29" i="2"/>
  <c r="P28" i="2"/>
  <c r="P27" i="2"/>
  <c r="P26" i="2"/>
  <c r="P25" i="2"/>
  <c r="P24" i="2"/>
  <c r="P18" i="2"/>
  <c r="P14" i="2"/>
  <c r="P13" i="2"/>
  <c r="P12" i="2"/>
  <c r="P11" i="2"/>
  <c r="P10" i="2"/>
  <c r="P9" i="2"/>
  <c r="P8" i="2"/>
  <c r="P7" i="2"/>
  <c r="O32" i="2"/>
  <c r="O29" i="2"/>
  <c r="O28" i="2"/>
  <c r="O27" i="2"/>
  <c r="O26" i="2"/>
  <c r="O25" i="2"/>
  <c r="O24" i="2"/>
  <c r="O23" i="2"/>
  <c r="O22" i="2"/>
  <c r="O16" i="2"/>
  <c r="O12" i="2"/>
  <c r="O11" i="2"/>
  <c r="O10" i="2"/>
  <c r="O9" i="2"/>
  <c r="O8" i="2"/>
  <c r="O7" i="2"/>
  <c r="O6" i="2"/>
  <c r="O5" i="2"/>
  <c r="N30" i="2"/>
  <c r="N27" i="2"/>
  <c r="N26" i="2"/>
  <c r="N25" i="2"/>
  <c r="N24" i="2"/>
  <c r="N23" i="2"/>
  <c r="N22" i="2"/>
  <c r="N21" i="2"/>
  <c r="N20" i="2"/>
  <c r="N19" i="2"/>
  <c r="N14" i="2"/>
  <c r="N10" i="2"/>
  <c r="N9" i="2"/>
  <c r="N8" i="2"/>
  <c r="N7" i="2"/>
  <c r="N6" i="2"/>
  <c r="N5" i="2"/>
  <c r="N4" i="2"/>
  <c r="M34" i="2"/>
  <c r="M33" i="2"/>
  <c r="M28" i="2"/>
  <c r="M25" i="2"/>
  <c r="M24" i="2"/>
  <c r="M23" i="2"/>
  <c r="M22" i="2"/>
  <c r="M21" i="2"/>
  <c r="M19" i="2"/>
  <c r="M17" i="2"/>
  <c r="M16" i="2"/>
  <c r="M15" i="2"/>
  <c r="M9" i="2"/>
  <c r="M7" i="2"/>
  <c r="M6" i="2"/>
  <c r="M5" i="2"/>
  <c r="M4" i="2"/>
  <c r="L30" i="2"/>
  <c r="L34" i="2"/>
  <c r="L33" i="2"/>
  <c r="L32" i="2"/>
  <c r="L31" i="2"/>
  <c r="L28" i="2"/>
  <c r="L23" i="2"/>
  <c r="L20" i="2"/>
  <c r="L19" i="2"/>
  <c r="L18" i="2"/>
  <c r="L17" i="2"/>
  <c r="L16" i="2"/>
  <c r="L15" i="2"/>
  <c r="L14" i="2"/>
  <c r="L13" i="2"/>
  <c r="L12" i="2"/>
  <c r="L7" i="2"/>
  <c r="L6" i="2"/>
  <c r="K34" i="2"/>
  <c r="K33" i="2"/>
  <c r="K32" i="2"/>
  <c r="K31" i="2"/>
  <c r="K30" i="2"/>
  <c r="K29" i="2"/>
  <c r="K28" i="2"/>
  <c r="K27" i="2"/>
  <c r="K26" i="2"/>
  <c r="K21" i="2"/>
  <c r="K18" i="2"/>
  <c r="K17" i="2"/>
  <c r="K16" i="2"/>
  <c r="K15" i="2"/>
  <c r="K14" i="2"/>
  <c r="K13" i="2"/>
  <c r="K12" i="2"/>
  <c r="K11" i="2"/>
  <c r="K9" i="2"/>
  <c r="K7" i="2"/>
  <c r="K4" i="2"/>
  <c r="J32" i="2"/>
  <c r="J31" i="2"/>
  <c r="J30" i="2"/>
  <c r="J29" i="2"/>
  <c r="J28" i="2"/>
  <c r="J27" i="2"/>
  <c r="J26" i="2"/>
  <c r="J25" i="2"/>
  <c r="J23" i="2"/>
  <c r="J17" i="2"/>
  <c r="J13" i="2"/>
  <c r="J12" i="2"/>
  <c r="J11" i="2"/>
  <c r="J10" i="2"/>
  <c r="J8" i="2"/>
  <c r="J7" i="2"/>
  <c r="J6" i="2"/>
  <c r="J5" i="2"/>
  <c r="J4" i="2"/>
  <c r="I30" i="2"/>
  <c r="I26" i="2"/>
  <c r="I25" i="2"/>
  <c r="I24" i="2"/>
  <c r="I23" i="2"/>
  <c r="I22" i="2"/>
  <c r="I21" i="2"/>
  <c r="I20" i="2"/>
  <c r="I19" i="2"/>
  <c r="I18" i="2"/>
  <c r="I13" i="2"/>
  <c r="I10" i="2"/>
  <c r="I9" i="2"/>
  <c r="I7" i="2"/>
  <c r="I6" i="2"/>
  <c r="I5" i="2"/>
  <c r="I4" i="2"/>
  <c r="H34" i="2"/>
  <c r="H32" i="2"/>
  <c r="H31" i="2"/>
  <c r="H26" i="2"/>
  <c r="H23" i="2"/>
  <c r="H22" i="2"/>
  <c r="H21" i="2"/>
  <c r="H20" i="2"/>
  <c r="H19" i="2"/>
  <c r="H18" i="2"/>
  <c r="H17" i="2"/>
  <c r="H16" i="2"/>
  <c r="H15" i="2"/>
  <c r="H9" i="2"/>
  <c r="H12" i="2"/>
  <c r="H11" i="2"/>
  <c r="H10" i="2"/>
  <c r="H5" i="2"/>
  <c r="G34" i="2"/>
  <c r="G33" i="2"/>
  <c r="G32" i="2"/>
  <c r="G31" i="2"/>
  <c r="G30" i="2"/>
  <c r="G29" i="2"/>
  <c r="G24" i="2"/>
  <c r="G22" i="2"/>
  <c r="G21" i="2"/>
  <c r="G20" i="2"/>
  <c r="G19" i="2"/>
  <c r="G18" i="2"/>
  <c r="G17" i="2"/>
  <c r="G16" i="2"/>
  <c r="G15" i="2"/>
  <c r="G14" i="2"/>
  <c r="G13" i="2"/>
  <c r="G8" i="2"/>
  <c r="G7" i="2"/>
  <c r="G5" i="2"/>
  <c r="G4" i="2"/>
  <c r="E34" i="2"/>
  <c r="E33" i="2"/>
  <c r="E32" i="2"/>
  <c r="E31" i="2"/>
  <c r="E30" i="2"/>
  <c r="E29" i="2"/>
  <c r="E28" i="2"/>
  <c r="E27" i="2"/>
  <c r="E22" i="2"/>
  <c r="E20" i="2"/>
  <c r="E19" i="2"/>
  <c r="E18" i="2"/>
  <c r="E17" i="2"/>
  <c r="E16" i="2"/>
  <c r="E15" i="2"/>
  <c r="E14" i="2"/>
  <c r="E13" i="2"/>
  <c r="E12" i="2"/>
  <c r="E11" i="2"/>
  <c r="E7" i="2"/>
  <c r="E6" i="2"/>
  <c r="F34" i="2"/>
  <c r="F33" i="2"/>
  <c r="F32" i="2"/>
  <c r="F31" i="2"/>
  <c r="F30" i="2"/>
  <c r="F29" i="2"/>
  <c r="F28" i="2"/>
  <c r="F27" i="2"/>
  <c r="F26" i="2"/>
  <c r="F25" i="2"/>
  <c r="F20" i="2"/>
  <c r="F18" i="2"/>
  <c r="F17" i="2"/>
  <c r="F16" i="2"/>
  <c r="F15" i="2"/>
  <c r="F14" i="2"/>
  <c r="F13" i="2"/>
  <c r="F12" i="2"/>
  <c r="F11" i="2"/>
  <c r="F10" i="2"/>
  <c r="F9" i="2"/>
  <c r="F7" i="2"/>
  <c r="B1" i="2"/>
  <c r="B2" i="2"/>
  <c r="AH11" i="2" l="1"/>
  <c r="AH12" i="2"/>
  <c r="AH22" i="2"/>
  <c r="AH23" i="2"/>
  <c r="AI29" i="2"/>
  <c r="AH24" i="2"/>
  <c r="AH25" i="2"/>
  <c r="AI27" i="2"/>
  <c r="AI7" i="2"/>
  <c r="AH26" i="2"/>
  <c r="AH27" i="2"/>
  <c r="AH28" i="2"/>
  <c r="AI24" i="2"/>
  <c r="AI13" i="2"/>
  <c r="AI25" i="2"/>
  <c r="AI26" i="2"/>
  <c r="AI14" i="2"/>
  <c r="AI9" i="2"/>
  <c r="AI12" i="2"/>
  <c r="AI8" i="2"/>
  <c r="AI10" i="2"/>
  <c r="AI11" i="2"/>
  <c r="AI23" i="2"/>
  <c r="H24" i="2"/>
  <c r="I11" i="2"/>
  <c r="I28" i="2"/>
  <c r="J14" i="2"/>
  <c r="J33" i="2"/>
  <c r="K19" i="2"/>
  <c r="L4" i="2"/>
  <c r="L21" i="2"/>
  <c r="M26" i="2"/>
  <c r="N11" i="2"/>
  <c r="N28" i="2"/>
  <c r="O13" i="2"/>
  <c r="O30" i="2"/>
  <c r="P16" i="2"/>
  <c r="P32" i="2"/>
  <c r="Q19" i="2"/>
  <c r="R6" i="2"/>
  <c r="R23" i="2"/>
  <c r="S8" i="2"/>
  <c r="S25" i="2"/>
  <c r="T11" i="2"/>
  <c r="T28" i="2"/>
  <c r="U14" i="2"/>
  <c r="U31" i="2"/>
  <c r="V16" i="2"/>
  <c r="V33" i="2"/>
  <c r="W20" i="2"/>
  <c r="X6" i="2"/>
  <c r="X22" i="2"/>
  <c r="Y8" i="2"/>
  <c r="Y30" i="2"/>
  <c r="Z16" i="2"/>
  <c r="Z33" i="2"/>
  <c r="AA18" i="2"/>
  <c r="AB24" i="2"/>
  <c r="AC10" i="2"/>
  <c r="AC29" i="2"/>
  <c r="AD16" i="2"/>
  <c r="AD33" i="2"/>
  <c r="AE19" i="2"/>
  <c r="AF5" i="2"/>
  <c r="AF21" i="2"/>
  <c r="AG10" i="2"/>
  <c r="AG26" i="2"/>
  <c r="AH13" i="2"/>
  <c r="AH29" i="2"/>
  <c r="AI15" i="2"/>
  <c r="AI31" i="2"/>
  <c r="F19" i="2"/>
  <c r="E5" i="2"/>
  <c r="E21" i="2"/>
  <c r="G23" i="2"/>
  <c r="H13" i="2"/>
  <c r="H25" i="2"/>
  <c r="I12" i="2"/>
  <c r="I29" i="2"/>
  <c r="J15" i="2"/>
  <c r="J34" i="2"/>
  <c r="K20" i="2"/>
  <c r="L5" i="2"/>
  <c r="L22" i="2"/>
  <c r="M8" i="2"/>
  <c r="M27" i="2"/>
  <c r="N12" i="2"/>
  <c r="N29" i="2"/>
  <c r="O15" i="2"/>
  <c r="O31" i="2"/>
  <c r="P17" i="2"/>
  <c r="P33" i="2"/>
  <c r="Q20" i="2"/>
  <c r="R24" i="2"/>
  <c r="S9" i="2"/>
  <c r="S26" i="2"/>
  <c r="T12" i="2"/>
  <c r="T29" i="2"/>
  <c r="U15" i="2"/>
  <c r="U32" i="2"/>
  <c r="V17" i="2"/>
  <c r="V34" i="2"/>
  <c r="W21" i="2"/>
  <c r="X24" i="2"/>
  <c r="Y10" i="2"/>
  <c r="Y32" i="2"/>
  <c r="Z17" i="2"/>
  <c r="Z34" i="2"/>
  <c r="AA19" i="2"/>
  <c r="AB9" i="2"/>
  <c r="AB25" i="2"/>
  <c r="AC11" i="2"/>
  <c r="AC30" i="2"/>
  <c r="AD17" i="2"/>
  <c r="AD34" i="2"/>
  <c r="AE20" i="2"/>
  <c r="AF6" i="2"/>
  <c r="AF22" i="2"/>
  <c r="AG11" i="2"/>
  <c r="AG27" i="2"/>
  <c r="AH14" i="2"/>
  <c r="AH30" i="2"/>
  <c r="AI16" i="2"/>
  <c r="AI32" i="2"/>
  <c r="X25" i="2"/>
  <c r="Z18" i="2"/>
  <c r="AB26" i="2"/>
  <c r="AD18" i="2"/>
  <c r="AF23" i="2"/>
  <c r="AG28" i="2"/>
  <c r="AH31" i="2"/>
  <c r="AI33" i="2"/>
  <c r="F4" i="2"/>
  <c r="F21" i="2"/>
  <c r="E23" i="2"/>
  <c r="G9" i="2"/>
  <c r="G25" i="2"/>
  <c r="H8" i="2"/>
  <c r="H27" i="2"/>
  <c r="I14" i="2"/>
  <c r="I31" i="2"/>
  <c r="J18" i="2"/>
  <c r="K5" i="2"/>
  <c r="K22" i="2"/>
  <c r="L24" i="2"/>
  <c r="M10" i="2"/>
  <c r="M29" i="2"/>
  <c r="N15" i="2"/>
  <c r="N31" i="2"/>
  <c r="O17" i="2"/>
  <c r="O33" i="2"/>
  <c r="P19" i="2"/>
  <c r="Q4" i="2"/>
  <c r="Q23" i="2"/>
  <c r="R9" i="2"/>
  <c r="R26" i="2"/>
  <c r="S11" i="2"/>
  <c r="S28" i="2"/>
  <c r="T14" i="2"/>
  <c r="T31" i="2"/>
  <c r="U17" i="2"/>
  <c r="U34" i="2"/>
  <c r="V19" i="2"/>
  <c r="W5" i="2"/>
  <c r="W25" i="2"/>
  <c r="X9" i="2"/>
  <c r="X26" i="2"/>
  <c r="Y12" i="2"/>
  <c r="Y34" i="2"/>
  <c r="Z19" i="2"/>
  <c r="AA5" i="2"/>
  <c r="AA21" i="2"/>
  <c r="AB11" i="2"/>
  <c r="AB29" i="2"/>
  <c r="AC13" i="2"/>
  <c r="AC33" i="2"/>
  <c r="AD19" i="2"/>
  <c r="AE5" i="2"/>
  <c r="AE22" i="2"/>
  <c r="AF8" i="2"/>
  <c r="AF25" i="2"/>
  <c r="AG13" i="2"/>
  <c r="AG29" i="2"/>
  <c r="AH16" i="2"/>
  <c r="AH32" i="2"/>
  <c r="AI18" i="2"/>
  <c r="W23" i="2"/>
  <c r="Y33" i="2"/>
  <c r="AA20" i="2"/>
  <c r="AC12" i="2"/>
  <c r="AE4" i="2"/>
  <c r="AG12" i="2"/>
  <c r="AH15" i="2"/>
  <c r="AI17" i="2"/>
  <c r="F6" i="2"/>
  <c r="F22" i="2"/>
  <c r="E8" i="2"/>
  <c r="E24" i="2"/>
  <c r="G10" i="2"/>
  <c r="G26" i="2"/>
  <c r="H6" i="2"/>
  <c r="H28" i="2"/>
  <c r="I15" i="2"/>
  <c r="I32" i="2"/>
  <c r="J19" i="2"/>
  <c r="K6" i="2"/>
  <c r="K23" i="2"/>
  <c r="L8" i="2"/>
  <c r="L25" i="2"/>
  <c r="M11" i="2"/>
  <c r="M30" i="2"/>
  <c r="N16" i="2"/>
  <c r="N32" i="2"/>
  <c r="O18" i="2"/>
  <c r="O34" i="2"/>
  <c r="P20" i="2"/>
  <c r="Q5" i="2"/>
  <c r="Q25" i="2"/>
  <c r="R10" i="2"/>
  <c r="R27" i="2"/>
  <c r="S12" i="2"/>
  <c r="S29" i="2"/>
  <c r="T15" i="2"/>
  <c r="T32" i="2"/>
  <c r="U18" i="2"/>
  <c r="V4" i="2"/>
  <c r="V20" i="2"/>
  <c r="W6" i="2"/>
  <c r="W26" i="2"/>
  <c r="X10" i="2"/>
  <c r="X27" i="2"/>
  <c r="Y13" i="2"/>
  <c r="Z4" i="2"/>
  <c r="Z20" i="2"/>
  <c r="AA6" i="2"/>
  <c r="AA22" i="2"/>
  <c r="AB12" i="2"/>
  <c r="AB28" i="2"/>
  <c r="AC14" i="2"/>
  <c r="AC34" i="2"/>
  <c r="AD20" i="2"/>
  <c r="AE6" i="2"/>
  <c r="AE23" i="2"/>
  <c r="AF9" i="2"/>
  <c r="AF27" i="2"/>
  <c r="AG14" i="2"/>
  <c r="AG30" i="2"/>
  <c r="AH17" i="2"/>
  <c r="AH34" i="2"/>
  <c r="AI19" i="2"/>
  <c r="F23" i="2"/>
  <c r="I16" i="2"/>
  <c r="J20" i="2"/>
  <c r="K24" i="2"/>
  <c r="L9" i="2"/>
  <c r="L26" i="2"/>
  <c r="M13" i="2"/>
  <c r="M31" i="2"/>
  <c r="N17" i="2"/>
  <c r="N33" i="2"/>
  <c r="O19" i="2"/>
  <c r="P4" i="2"/>
  <c r="P21" i="2"/>
  <c r="Q6" i="2"/>
  <c r="Q26" i="2"/>
  <c r="R11" i="2"/>
  <c r="R28" i="2"/>
  <c r="S13" i="2"/>
  <c r="S31" i="2"/>
  <c r="T16" i="2"/>
  <c r="T33" i="2"/>
  <c r="U19" i="2"/>
  <c r="V5" i="2"/>
  <c r="V22" i="2"/>
  <c r="W27" i="2"/>
  <c r="X11" i="2"/>
  <c r="X28" i="2"/>
  <c r="Y14" i="2"/>
  <c r="Z5" i="2"/>
  <c r="Z21" i="2"/>
  <c r="AA23" i="2"/>
  <c r="AB13" i="2"/>
  <c r="AB30" i="2"/>
  <c r="AC15" i="2"/>
  <c r="AD4" i="2"/>
  <c r="AD21" i="2"/>
  <c r="AE24" i="2"/>
  <c r="AF10" i="2"/>
  <c r="AF29" i="2"/>
  <c r="AG15" i="2"/>
  <c r="AG31" i="2"/>
  <c r="AH18" i="2"/>
  <c r="AI4" i="2"/>
  <c r="AI20" i="2"/>
  <c r="W4" i="2"/>
  <c r="X8" i="2"/>
  <c r="Y11" i="2"/>
  <c r="AA4" i="2"/>
  <c r="AB10" i="2"/>
  <c r="AC32" i="2"/>
  <c r="AE21" i="2"/>
  <c r="E9" i="2"/>
  <c r="E25" i="2"/>
  <c r="G11" i="2"/>
  <c r="G27" i="2"/>
  <c r="H4" i="2"/>
  <c r="H29" i="2"/>
  <c r="I33" i="2"/>
  <c r="F8" i="2"/>
  <c r="F24" i="2"/>
  <c r="E10" i="2"/>
  <c r="E26" i="2"/>
  <c r="G12" i="2"/>
  <c r="G28" i="2"/>
  <c r="H14" i="2"/>
  <c r="H30" i="2"/>
  <c r="I17" i="2"/>
  <c r="I34" i="2"/>
  <c r="J21" i="2"/>
  <c r="K8" i="2"/>
  <c r="K25" i="2"/>
  <c r="L10" i="2"/>
  <c r="L27" i="2"/>
  <c r="M14" i="2"/>
  <c r="M32" i="2"/>
  <c r="N18" i="2"/>
  <c r="N34" i="2"/>
  <c r="O20" i="2"/>
  <c r="P5" i="2"/>
  <c r="P22" i="2"/>
  <c r="Q27" i="2"/>
  <c r="R12" i="2"/>
  <c r="R29" i="2"/>
  <c r="S14" i="2"/>
  <c r="S32" i="2"/>
  <c r="T17" i="2"/>
  <c r="T34" i="2"/>
  <c r="U21" i="2"/>
  <c r="V6" i="2"/>
  <c r="V23" i="2"/>
  <c r="W8" i="2"/>
  <c r="W28" i="2"/>
  <c r="X12" i="2"/>
  <c r="X29" i="2"/>
  <c r="Y15" i="2"/>
  <c r="Z6" i="2"/>
  <c r="Z22" i="2"/>
  <c r="AA8" i="2"/>
  <c r="AA25" i="2"/>
  <c r="AB14" i="2"/>
  <c r="AB31" i="2"/>
  <c r="AC16" i="2"/>
  <c r="AD5" i="2"/>
  <c r="AD22" i="2"/>
  <c r="AE8" i="2"/>
  <c r="AE25" i="2"/>
  <c r="AF11" i="2"/>
  <c r="AF30" i="2"/>
  <c r="AG16" i="2"/>
  <c r="AG33" i="2"/>
  <c r="AH19" i="2"/>
  <c r="AI5" i="2"/>
  <c r="AI21" i="2"/>
  <c r="O4" i="2"/>
  <c r="O21" i="2"/>
  <c r="P6" i="2"/>
  <c r="P23" i="2"/>
  <c r="Q8" i="2"/>
  <c r="Q28" i="2"/>
  <c r="R13" i="2"/>
  <c r="R30" i="2"/>
  <c r="S15" i="2"/>
  <c r="S33" i="2"/>
  <c r="T18" i="2"/>
  <c r="U4" i="2"/>
  <c r="U22" i="2"/>
  <c r="V24" i="2"/>
  <c r="W10" i="2"/>
  <c r="W29" i="2"/>
  <c r="X13" i="2"/>
  <c r="X30" i="2"/>
  <c r="Y17" i="2"/>
  <c r="Z23" i="2"/>
  <c r="AA9" i="2"/>
  <c r="AA27" i="2"/>
  <c r="AB15" i="2"/>
  <c r="AB32" i="2"/>
  <c r="AC17" i="2"/>
  <c r="AD6" i="2"/>
  <c r="AD23" i="2"/>
  <c r="AE9" i="2"/>
  <c r="AE26" i="2"/>
  <c r="AF12" i="2"/>
  <c r="AF32" i="2"/>
  <c r="AG17" i="2"/>
  <c r="AG34" i="2"/>
  <c r="AH20" i="2"/>
  <c r="AI6" i="2"/>
  <c r="AI22" i="2"/>
  <c r="W11" i="2"/>
  <c r="W30" i="2"/>
  <c r="X14" i="2"/>
  <c r="X31" i="2"/>
  <c r="Y18" i="2"/>
  <c r="Z8" i="2"/>
  <c r="Z24" i="2"/>
  <c r="AA10" i="2"/>
  <c r="AA29" i="2"/>
  <c r="AB16" i="2"/>
  <c r="AB33" i="2"/>
  <c r="AC18" i="2"/>
  <c r="AD24" i="2"/>
  <c r="AE10" i="2"/>
  <c r="AE27" i="2"/>
  <c r="AF13" i="2"/>
  <c r="AF33" i="2"/>
  <c r="AG18" i="2"/>
  <c r="AH4" i="2"/>
  <c r="AH21" i="2"/>
</calcChain>
</file>

<file path=xl/sharedStrings.xml><?xml version="1.0" encoding="utf-8"?>
<sst xmlns="http://schemas.openxmlformats.org/spreadsheetml/2006/main" count="293" uniqueCount="109">
  <si>
    <t>Yearly Market Share Growth</t>
  </si>
  <si>
    <t>Hour</t>
  </si>
  <si>
    <t>Day</t>
  </si>
  <si>
    <t>Total Days in Year</t>
  </si>
  <si>
    <t>5 AM - 1 AM = 20 hrs</t>
  </si>
  <si>
    <t>using TRUNC because we cannot serve .xy persons</t>
  </si>
  <si>
    <t>Airport</t>
  </si>
  <si>
    <t>Type</t>
  </si>
  <si>
    <t>Location</t>
  </si>
  <si>
    <t>Met. Area</t>
  </si>
  <si>
    <t>Met. Pop. (2022)</t>
  </si>
  <si>
    <t>Fly Pop. (.5%)</t>
  </si>
  <si>
    <t>Rate /hr</t>
  </si>
  <si>
    <t>Rate /min</t>
  </si>
  <si>
    <t>Market Share Growth /day</t>
  </si>
  <si>
    <t>Hartsfield-Jackson</t>
  </si>
  <si>
    <t>International</t>
  </si>
  <si>
    <t>Atlanta</t>
  </si>
  <si>
    <t>Dallas/Fort Worth</t>
  </si>
  <si>
    <t>Dallas / Fort Worth</t>
  </si>
  <si>
    <t>Dallas-Fort Worth</t>
  </si>
  <si>
    <t>Denver</t>
  </si>
  <si>
    <t>O'Hare</t>
  </si>
  <si>
    <t>Chicago</t>
  </si>
  <si>
    <t>LA</t>
  </si>
  <si>
    <t>Los Angles</t>
  </si>
  <si>
    <t>Greater LA</t>
  </si>
  <si>
    <t>JFK</t>
  </si>
  <si>
    <t>NY Metro</t>
  </si>
  <si>
    <t>Harry Reid</t>
  </si>
  <si>
    <t>Vegas</t>
  </si>
  <si>
    <t>Orlando</t>
  </si>
  <si>
    <t>Miami</t>
  </si>
  <si>
    <t>Miami Metro</t>
  </si>
  <si>
    <t>Charlotte Douglas</t>
  </si>
  <si>
    <t>Charlotte</t>
  </si>
  <si>
    <t>Seattle-Tacoma</t>
  </si>
  <si>
    <t>Seattle</t>
  </si>
  <si>
    <t>Phoenix Sky Harbor</t>
  </si>
  <si>
    <t>Phoenix</t>
  </si>
  <si>
    <t>Newark Liberty</t>
  </si>
  <si>
    <t>Newark</t>
  </si>
  <si>
    <t>San Fran</t>
  </si>
  <si>
    <t>SF Bay Area</t>
  </si>
  <si>
    <t>George Bush</t>
  </si>
  <si>
    <t>Houston</t>
  </si>
  <si>
    <t>Logan</t>
  </si>
  <si>
    <t>Red Socks</t>
  </si>
  <si>
    <t>Boston</t>
  </si>
  <si>
    <t>Miniappolis / Saint Paul</t>
  </si>
  <si>
    <t>LaGuardia</t>
  </si>
  <si>
    <t>Detroit Metro</t>
  </si>
  <si>
    <t>Detroit</t>
  </si>
  <si>
    <t>Philly</t>
  </si>
  <si>
    <t>Salt Lake City</t>
  </si>
  <si>
    <t>Ronald Reagon Washington</t>
  </si>
  <si>
    <t>National</t>
  </si>
  <si>
    <t>D.C. / Arlington</t>
  </si>
  <si>
    <t>Washington Metro</t>
  </si>
  <si>
    <t>San Diego</t>
  </si>
  <si>
    <t>Baltimore / Washington</t>
  </si>
  <si>
    <t>TPA</t>
  </si>
  <si>
    <t>Tampa</t>
  </si>
  <si>
    <t>Austin-Bergstrom</t>
  </si>
  <si>
    <t>Austin</t>
  </si>
  <si>
    <t>Washington Dulles</t>
  </si>
  <si>
    <t>Nashville</t>
  </si>
  <si>
    <t>Midway</t>
  </si>
  <si>
    <t>Daniel K. Inouye</t>
  </si>
  <si>
    <t>Honolulu</t>
  </si>
  <si>
    <t>Initial Market Share</t>
  </si>
  <si>
    <t>init market share + (market share growth factor - init market share) * (hour of day / 24)</t>
  </si>
  <si>
    <t>Init Market Share + (Final market share - init market share) * (day of year / total days of year)</t>
  </si>
  <si>
    <t>met. pop. of dest. / sum of met. pop. of all reachable airports</t>
  </si>
  <si>
    <t>Los Angeles</t>
  </si>
  <si>
    <t>John F. Kennedy</t>
  </si>
  <si>
    <t>San Francisco</t>
  </si>
  <si>
    <t>George Bush Intercontinental</t>
  </si>
  <si>
    <t>Fort Lauderdale-Hollywood</t>
  </si>
  <si>
    <t>Intercontinental</t>
  </si>
  <si>
    <t>Minneapolis-Saint Paul</t>
  </si>
  <si>
    <t>Detroit Metropolitan</t>
  </si>
  <si>
    <t>Philadelphia</t>
  </si>
  <si>
    <t>Ronald Reagan Washington National</t>
  </si>
  <si>
    <t>Baltimore/Washington</t>
  </si>
  <si>
    <t>FORMULA USED:</t>
  </si>
  <si>
    <t>Sum:</t>
  </si>
  <si>
    <t>Sum + Honolulu:</t>
  </si>
  <si>
    <t>DEMAND FOR TRAVEL (v A | B -&gt;)</t>
  </si>
  <si>
    <t>| |</t>
  </si>
  <si>
    <t>\</t>
  </si>
  <si>
    <t xml:space="preserve"> |</t>
  </si>
  <si>
    <t>/</t>
  </si>
  <si>
    <t xml:space="preserve"> | --&gt; these are variables for market share equations (on the right)</t>
  </si>
  <si>
    <t>MARKET SHARE EQUATIONS</t>
  </si>
  <si>
    <t>Philladelphia</t>
  </si>
  <si>
    <t>Fort Lauderdale / Hollywood</t>
  </si>
  <si>
    <t>Minniappolis / Saint Paul</t>
  </si>
  <si>
    <t>New York City</t>
  </si>
  <si>
    <t>Las Vegas</t>
  </si>
  <si>
    <t>Baltimore / D.C.</t>
  </si>
  <si>
    <t>Market Share for the Hour</t>
  </si>
  <si>
    <t>Formula:</t>
  </si>
  <si>
    <t>Minneapolis / St. Paul</t>
  </si>
  <si>
    <t>Chicago:</t>
  </si>
  <si>
    <t>NY:</t>
  </si>
  <si>
    <t>Miami:</t>
  </si>
  <si>
    <t>Washington: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</si>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</sst>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 x14ac:knownFonts="1"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3" borderId="0" xfId="0" applyFill="1"/>
    <xf numFmtId="0" fontId="0" fillId="4" borderId="0" xfId="0" applyFill="1"/>
    <xf numFmtId="3" fontId="0" fillId="3" borderId="0" xfId="0" applyNumberFormat="1" applyFill="1"/>
    <xf numFmtId="3" fontId="0" fillId="4" borderId="0" xfId="0" applyNumberFormat="1" applyFill="1"/>
    <xf numFmtId="0" fontId="0" fillId="5" borderId="0" xfId="0" applyFill="1"/>
    <xf numFmtId="3" fontId="0" fillId="5" borderId="0" xfId="0" applyNumberFormat="1" applyFill="1"/>
    <xf numFmtId="3" fontId="1" fillId="0" borderId="0" xfId="0" applyNumberFormat="1" applyFont="1"/>
    <xf numFmtId="0" fontId="0" fillId="6" borderId="0" xfId="0" applyFill="1"/>
    <xf numFmtId="3" fontId="0" fillId="6" borderId="0" xfId="0" applyNumberFormat="1" applyFill="1"/>
    <xf numFmtId="4" fontId="0" fillId="0" borderId="0" xfId="0" applyNumberFormat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opLeftCell="A7" zoomScaleNormal="100" zoomScalePageLayoutView="60" workbookViewId="0">
      <selection activeCell="I48" sqref="I48"/>
    </sheetView>
  </sheetViews>
  <sheetFormatPr defaultColWidth="11.5703125" defaultRowHeight="12.75" x14ac:dyDescent="0.2"/>
  <cols>
    <col min="1" max="1" width="24.140625" customWidth="1"/>
    <col min="2" max="2" width="13.7109375" customWidth="1"/>
    <col min="3" max="3" width="24.140625" customWidth="1"/>
    <col min="4" max="4" width="19.28515625" customWidth="1"/>
    <col min="5" max="5" width="15.42578125" customWidth="1"/>
    <col min="6" max="6" width="13.28515625" customWidth="1"/>
    <col min="7" max="7" width="8.28515625" customWidth="1"/>
    <col min="8" max="8" width="9.7109375" customWidth="1"/>
    <col min="11" max="11" width="24.5703125" customWidth="1"/>
    <col min="12" max="12" width="25.28515625" customWidth="1"/>
    <col min="13" max="13" width="17.85546875" customWidth="1"/>
  </cols>
  <sheetData>
    <row r="1" spans="1:11" x14ac:dyDescent="0.2">
      <c r="A1" t="s">
        <v>70</v>
      </c>
      <c r="B1">
        <v>0.05</v>
      </c>
      <c r="C1" t="s">
        <v>90</v>
      </c>
    </row>
    <row r="2" spans="1:11" x14ac:dyDescent="0.2">
      <c r="A2" t="s">
        <v>0</v>
      </c>
      <c r="B2">
        <v>0.03</v>
      </c>
      <c r="C2" t="s">
        <v>91</v>
      </c>
    </row>
    <row r="3" spans="1:11" x14ac:dyDescent="0.2">
      <c r="A3" t="s">
        <v>1</v>
      </c>
      <c r="B3">
        <v>16</v>
      </c>
      <c r="C3" t="s">
        <v>93</v>
      </c>
    </row>
    <row r="4" spans="1:11" x14ac:dyDescent="0.2">
      <c r="A4" t="s">
        <v>2</v>
      </c>
      <c r="B4">
        <v>270</v>
      </c>
      <c r="C4" t="s">
        <v>91</v>
      </c>
    </row>
    <row r="5" spans="1:11" x14ac:dyDescent="0.2">
      <c r="A5" t="s">
        <v>3</v>
      </c>
      <c r="B5">
        <v>365</v>
      </c>
      <c r="C5" t="s">
        <v>92</v>
      </c>
      <c r="K5" s="6" t="s">
        <v>94</v>
      </c>
    </row>
    <row r="6" spans="1:11" x14ac:dyDescent="0.2">
      <c r="G6" t="s">
        <v>4</v>
      </c>
    </row>
    <row r="7" spans="1:11" x14ac:dyDescent="0.2">
      <c r="F7" t="s">
        <v>5</v>
      </c>
    </row>
    <row r="8" spans="1:11" x14ac:dyDescent="0.2">
      <c r="A8" s="1" t="s">
        <v>6</v>
      </c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/>
      <c r="J8" s="1"/>
      <c r="K8" s="1" t="s">
        <v>101</v>
      </c>
    </row>
    <row r="10" spans="1:11" x14ac:dyDescent="0.2">
      <c r="A10" t="s">
        <v>15</v>
      </c>
      <c r="B10" t="s">
        <v>16</v>
      </c>
      <c r="C10" t="s">
        <v>17</v>
      </c>
      <c r="D10" t="s">
        <v>17</v>
      </c>
      <c r="E10" s="2">
        <v>45396001</v>
      </c>
      <c r="F10" s="2">
        <f>TRUNC(E10*0.05)</f>
        <v>2269800</v>
      </c>
      <c r="G10" s="2">
        <f>TRUNC(F10/20)</f>
        <v>113490</v>
      </c>
      <c r="H10" s="2">
        <f>TRUNC(G10/60)</f>
        <v>1891</v>
      </c>
      <c r="K10" s="4">
        <f>SUM(Initial_Market_Share,PRODUCT(SUM(Yearly_Market_Share_Growth,-Initial_Market_Share),(Hour/24)))</f>
        <v>3.6666666666666667E-2</v>
      </c>
    </row>
    <row r="11" spans="1:11" x14ac:dyDescent="0.2">
      <c r="A11" t="s">
        <v>18</v>
      </c>
      <c r="B11" t="s">
        <v>16</v>
      </c>
      <c r="C11" t="s">
        <v>19</v>
      </c>
      <c r="D11" t="s">
        <v>20</v>
      </c>
      <c r="E11" s="2">
        <v>35773832</v>
      </c>
      <c r="F11" s="2">
        <f t="shared" ref="F11:F41" si="0">TRUNC(E11*0.05)</f>
        <v>1788691</v>
      </c>
      <c r="G11" s="2">
        <f t="shared" ref="G11:G41" si="1">TRUNC(F11/20)</f>
        <v>89434</v>
      </c>
      <c r="H11" s="2">
        <f t="shared" ref="H11:H41" si="2">TRUNC(G11/60)</f>
        <v>1490</v>
      </c>
    </row>
    <row r="12" spans="1:11" x14ac:dyDescent="0.2">
      <c r="A12" t="s">
        <v>21</v>
      </c>
      <c r="B12" t="s">
        <v>16</v>
      </c>
      <c r="C12" t="s">
        <v>21</v>
      </c>
      <c r="D12" t="s">
        <v>21</v>
      </c>
      <c r="E12" s="2">
        <v>33773832</v>
      </c>
      <c r="F12" s="2">
        <f t="shared" si="0"/>
        <v>1688691</v>
      </c>
      <c r="G12" s="2">
        <f t="shared" si="1"/>
        <v>84434</v>
      </c>
      <c r="H12" s="2">
        <f t="shared" si="2"/>
        <v>1407</v>
      </c>
      <c r="K12" t="s">
        <v>102</v>
      </c>
    </row>
    <row r="13" spans="1:11" x14ac:dyDescent="0.2">
      <c r="A13" s="11" t="s">
        <v>22</v>
      </c>
      <c r="B13" s="11" t="s">
        <v>16</v>
      </c>
      <c r="C13" s="11" t="s">
        <v>23</v>
      </c>
      <c r="D13" s="11" t="s">
        <v>23</v>
      </c>
      <c r="E13" s="12">
        <v>33120474</v>
      </c>
      <c r="F13" s="2">
        <f t="shared" si="0"/>
        <v>1656023</v>
      </c>
      <c r="G13" s="2">
        <f t="shared" si="1"/>
        <v>82801</v>
      </c>
      <c r="H13" s="2">
        <f t="shared" si="2"/>
        <v>1380</v>
      </c>
      <c r="K13" t="s">
        <v>71</v>
      </c>
    </row>
    <row r="14" spans="1:11" x14ac:dyDescent="0.2">
      <c r="A14" t="s">
        <v>74</v>
      </c>
      <c r="B14" t="s">
        <v>16</v>
      </c>
      <c r="C14" t="s">
        <v>25</v>
      </c>
      <c r="D14" t="s">
        <v>26</v>
      </c>
      <c r="E14" s="2">
        <v>32326616</v>
      </c>
      <c r="F14" s="2">
        <f t="shared" si="0"/>
        <v>1616330</v>
      </c>
      <c r="G14" s="2">
        <f t="shared" si="1"/>
        <v>80816</v>
      </c>
      <c r="H14" s="2">
        <f t="shared" si="2"/>
        <v>1346</v>
      </c>
    </row>
    <row r="15" spans="1:11" x14ac:dyDescent="0.2">
      <c r="A15" s="7" t="s">
        <v>75</v>
      </c>
      <c r="B15" s="7" t="s">
        <v>16</v>
      </c>
      <c r="C15" s="7" t="s">
        <v>98</v>
      </c>
      <c r="D15" s="7" t="s">
        <v>28</v>
      </c>
      <c r="E15" s="9">
        <v>26919982</v>
      </c>
      <c r="F15" s="2">
        <f t="shared" si="0"/>
        <v>1345999</v>
      </c>
      <c r="G15" s="2">
        <f t="shared" si="1"/>
        <v>67299</v>
      </c>
      <c r="H15" s="2">
        <f t="shared" si="2"/>
        <v>1121</v>
      </c>
    </row>
    <row r="16" spans="1:11" x14ac:dyDescent="0.2">
      <c r="A16" t="s">
        <v>29</v>
      </c>
      <c r="B16" t="s">
        <v>16</v>
      </c>
      <c r="C16" t="s">
        <v>99</v>
      </c>
      <c r="D16" t="s">
        <v>30</v>
      </c>
      <c r="E16" s="2">
        <v>25480500</v>
      </c>
      <c r="F16" s="2">
        <f t="shared" si="0"/>
        <v>1274025</v>
      </c>
      <c r="G16" s="2">
        <f t="shared" si="1"/>
        <v>63701</v>
      </c>
      <c r="H16" s="2">
        <f t="shared" si="2"/>
        <v>1061</v>
      </c>
    </row>
    <row r="17" spans="1:14" x14ac:dyDescent="0.2">
      <c r="A17" t="s">
        <v>31</v>
      </c>
      <c r="B17" t="s">
        <v>16</v>
      </c>
      <c r="C17" t="s">
        <v>31</v>
      </c>
      <c r="D17" t="s">
        <v>31</v>
      </c>
      <c r="E17" s="2">
        <v>24469733</v>
      </c>
      <c r="F17" s="2">
        <f t="shared" si="0"/>
        <v>1223486</v>
      </c>
      <c r="G17" s="2">
        <f t="shared" si="1"/>
        <v>61174</v>
      </c>
      <c r="H17" s="2">
        <f t="shared" si="2"/>
        <v>1019</v>
      </c>
    </row>
    <row r="18" spans="1:14" x14ac:dyDescent="0.2">
      <c r="A18" s="8" t="s">
        <v>32</v>
      </c>
      <c r="B18" s="8" t="s">
        <v>16</v>
      </c>
      <c r="C18" s="8" t="s">
        <v>32</v>
      </c>
      <c r="D18" s="8" t="s">
        <v>33</v>
      </c>
      <c r="E18" s="10">
        <v>23949892</v>
      </c>
      <c r="F18" s="2">
        <f t="shared" si="0"/>
        <v>1197494</v>
      </c>
      <c r="G18" s="2">
        <f t="shared" si="1"/>
        <v>59874</v>
      </c>
      <c r="H18" s="2">
        <f t="shared" si="2"/>
        <v>997</v>
      </c>
    </row>
    <row r="19" spans="1:14" x14ac:dyDescent="0.2">
      <c r="A19" t="s">
        <v>34</v>
      </c>
      <c r="B19" t="s">
        <v>16</v>
      </c>
      <c r="C19" t="s">
        <v>35</v>
      </c>
      <c r="D19" t="s">
        <v>35</v>
      </c>
      <c r="E19" s="2">
        <v>23100300</v>
      </c>
      <c r="F19" s="2">
        <f t="shared" si="0"/>
        <v>1155015</v>
      </c>
      <c r="G19" s="2">
        <f t="shared" si="1"/>
        <v>57750</v>
      </c>
      <c r="H19" s="2">
        <f t="shared" si="2"/>
        <v>962</v>
      </c>
    </row>
    <row r="20" spans="1:14" x14ac:dyDescent="0.2">
      <c r="A20" t="s">
        <v>36</v>
      </c>
      <c r="B20" t="s">
        <v>16</v>
      </c>
      <c r="C20" t="s">
        <v>37</v>
      </c>
      <c r="D20" t="s">
        <v>37</v>
      </c>
      <c r="E20" s="2">
        <v>22157862</v>
      </c>
      <c r="F20" s="2">
        <f t="shared" si="0"/>
        <v>1107893</v>
      </c>
      <c r="G20" s="2">
        <f t="shared" si="1"/>
        <v>55394</v>
      </c>
      <c r="H20" s="2">
        <f t="shared" si="2"/>
        <v>923</v>
      </c>
      <c r="K20" s="1" t="s">
        <v>14</v>
      </c>
    </row>
    <row r="21" spans="1:14" x14ac:dyDescent="0.2">
      <c r="A21" t="s">
        <v>38</v>
      </c>
      <c r="B21" t="s">
        <v>16</v>
      </c>
      <c r="C21" t="s">
        <v>39</v>
      </c>
      <c r="D21" t="s">
        <v>39</v>
      </c>
      <c r="E21" s="2">
        <v>21852586</v>
      </c>
      <c r="F21" s="2">
        <f t="shared" si="0"/>
        <v>1092629</v>
      </c>
      <c r="G21" s="2">
        <f t="shared" si="1"/>
        <v>54631</v>
      </c>
      <c r="H21" s="2">
        <f t="shared" si="2"/>
        <v>910</v>
      </c>
    </row>
    <row r="22" spans="1:14" x14ac:dyDescent="0.2">
      <c r="A22" s="7" t="s">
        <v>40</v>
      </c>
      <c r="B22" s="7" t="s">
        <v>16</v>
      </c>
      <c r="C22" s="7" t="s">
        <v>41</v>
      </c>
      <c r="D22" s="7" t="s">
        <v>28</v>
      </c>
      <c r="E22" s="9">
        <v>21572147</v>
      </c>
      <c r="F22" s="2">
        <f t="shared" si="0"/>
        <v>1078607</v>
      </c>
      <c r="G22" s="2">
        <f t="shared" si="1"/>
        <v>53930</v>
      </c>
      <c r="H22" s="2">
        <f t="shared" si="2"/>
        <v>898</v>
      </c>
      <c r="K22" s="4">
        <f>SUM(Initial_Market_Share,PRODUCT(SUM(SUM(Initial_Market_Share,Yearly_Market_Share_Growth),-Initial_Market_Share),(Day/Total_Days_in_Year)))</f>
        <v>7.2191780821917809E-2</v>
      </c>
    </row>
    <row r="23" spans="1:14" x14ac:dyDescent="0.2">
      <c r="A23" t="s">
        <v>76</v>
      </c>
      <c r="B23" t="s">
        <v>16</v>
      </c>
      <c r="C23" t="s">
        <v>76</v>
      </c>
      <c r="D23" t="s">
        <v>43</v>
      </c>
      <c r="E23" s="2">
        <v>20411420</v>
      </c>
      <c r="F23" s="2">
        <f t="shared" si="0"/>
        <v>1020571</v>
      </c>
      <c r="G23" s="2">
        <f t="shared" si="1"/>
        <v>51028</v>
      </c>
      <c r="H23" s="2">
        <f t="shared" si="2"/>
        <v>850</v>
      </c>
      <c r="K23" s="2"/>
    </row>
    <row r="24" spans="1:14" x14ac:dyDescent="0.2">
      <c r="A24" t="s">
        <v>44</v>
      </c>
      <c r="B24" t="s">
        <v>79</v>
      </c>
      <c r="C24" t="s">
        <v>45</v>
      </c>
      <c r="D24" t="s">
        <v>45</v>
      </c>
      <c r="E24" s="2">
        <v>19814052</v>
      </c>
      <c r="F24" s="2">
        <f t="shared" si="0"/>
        <v>990702</v>
      </c>
      <c r="G24" s="2">
        <f t="shared" si="1"/>
        <v>49535</v>
      </c>
      <c r="H24" s="2">
        <f t="shared" si="2"/>
        <v>825</v>
      </c>
      <c r="K24" s="2" t="s">
        <v>102</v>
      </c>
    </row>
    <row r="25" spans="1:14" x14ac:dyDescent="0.2">
      <c r="A25" t="s">
        <v>46</v>
      </c>
      <c r="B25" t="s">
        <v>16</v>
      </c>
      <c r="C25" t="s">
        <v>47</v>
      </c>
      <c r="D25" t="s">
        <v>48</v>
      </c>
      <c r="E25" s="2">
        <v>17443775</v>
      </c>
      <c r="F25" s="2">
        <f t="shared" si="0"/>
        <v>872188</v>
      </c>
      <c r="G25" s="2">
        <f t="shared" si="1"/>
        <v>43609</v>
      </c>
      <c r="H25" s="2">
        <f t="shared" si="2"/>
        <v>726</v>
      </c>
      <c r="K25" t="s">
        <v>72</v>
      </c>
    </row>
    <row r="26" spans="1:14" x14ac:dyDescent="0.2">
      <c r="A26" s="8" t="s">
        <v>96</v>
      </c>
      <c r="B26" s="8" t="s">
        <v>16</v>
      </c>
      <c r="C26" s="8" t="s">
        <v>96</v>
      </c>
      <c r="D26" s="8" t="s">
        <v>33</v>
      </c>
      <c r="E26" s="10">
        <v>15370165</v>
      </c>
      <c r="F26" s="2">
        <f t="shared" si="0"/>
        <v>768508</v>
      </c>
      <c r="G26" s="2">
        <f t="shared" si="1"/>
        <v>38425</v>
      </c>
      <c r="H26" s="2">
        <f t="shared" si="2"/>
        <v>640</v>
      </c>
      <c r="K26" s="2"/>
    </row>
    <row r="27" spans="1:14" x14ac:dyDescent="0.2">
      <c r="A27" t="s">
        <v>97</v>
      </c>
      <c r="B27" t="s">
        <v>16</v>
      </c>
      <c r="C27" t="s">
        <v>103</v>
      </c>
      <c r="D27" t="s">
        <v>103</v>
      </c>
      <c r="E27" s="2">
        <v>15242089</v>
      </c>
      <c r="F27" s="2">
        <f t="shared" si="0"/>
        <v>762104</v>
      </c>
      <c r="G27" s="2">
        <f t="shared" si="1"/>
        <v>38105</v>
      </c>
      <c r="H27" s="2">
        <f t="shared" si="2"/>
        <v>635</v>
      </c>
      <c r="K27" s="2"/>
    </row>
    <row r="28" spans="1:14" x14ac:dyDescent="0.2">
      <c r="A28" s="7" t="s">
        <v>50</v>
      </c>
      <c r="B28" s="7" t="s">
        <v>16</v>
      </c>
      <c r="C28" s="7" t="s">
        <v>98</v>
      </c>
      <c r="D28" s="7" t="s">
        <v>28</v>
      </c>
      <c r="E28" s="9">
        <v>14367463</v>
      </c>
      <c r="F28" s="2">
        <f t="shared" si="0"/>
        <v>718373</v>
      </c>
      <c r="G28" s="2">
        <f t="shared" si="1"/>
        <v>35918</v>
      </c>
      <c r="H28" s="2">
        <f t="shared" si="2"/>
        <v>598</v>
      </c>
      <c r="K28" s="2"/>
    </row>
    <row r="29" spans="1:14" x14ac:dyDescent="0.2">
      <c r="A29" t="s">
        <v>51</v>
      </c>
      <c r="B29" t="s">
        <v>16</v>
      </c>
      <c r="C29" t="s">
        <v>52</v>
      </c>
      <c r="D29" t="s">
        <v>52</v>
      </c>
      <c r="E29" s="2">
        <v>13751197</v>
      </c>
      <c r="F29" s="2">
        <f t="shared" si="0"/>
        <v>687559</v>
      </c>
      <c r="G29" s="2">
        <f t="shared" si="1"/>
        <v>34377</v>
      </c>
      <c r="H29" s="2">
        <f t="shared" si="2"/>
        <v>572</v>
      </c>
      <c r="K29" s="2"/>
    </row>
    <row r="30" spans="1:14" x14ac:dyDescent="0.2">
      <c r="A30" t="s">
        <v>95</v>
      </c>
      <c r="B30" t="s">
        <v>16</v>
      </c>
      <c r="C30" t="s">
        <v>82</v>
      </c>
      <c r="D30" t="s">
        <v>82</v>
      </c>
      <c r="E30" s="2">
        <v>12421168</v>
      </c>
      <c r="F30" s="2">
        <f t="shared" si="0"/>
        <v>621058</v>
      </c>
      <c r="G30" s="2">
        <f t="shared" si="1"/>
        <v>31052</v>
      </c>
      <c r="H30" s="2">
        <f t="shared" si="2"/>
        <v>517</v>
      </c>
      <c r="K30" s="2"/>
    </row>
    <row r="31" spans="1:14" x14ac:dyDescent="0.2">
      <c r="A31" t="s">
        <v>54</v>
      </c>
      <c r="B31" t="s">
        <v>16</v>
      </c>
      <c r="C31" t="s">
        <v>54</v>
      </c>
      <c r="D31" t="s">
        <v>54</v>
      </c>
      <c r="E31" s="2">
        <v>12383843</v>
      </c>
      <c r="F31" s="2">
        <f t="shared" si="0"/>
        <v>619192</v>
      </c>
      <c r="G31" s="2">
        <f t="shared" si="1"/>
        <v>30959</v>
      </c>
      <c r="H31" s="2">
        <f t="shared" si="2"/>
        <v>515</v>
      </c>
      <c r="K31" s="13" t="s">
        <v>104</v>
      </c>
      <c r="L31" s="1" t="s">
        <v>107</v>
      </c>
      <c r="M31" s="1" t="s">
        <v>105</v>
      </c>
      <c r="N31" s="1" t="s">
        <v>106</v>
      </c>
    </row>
    <row r="32" spans="1:14" x14ac:dyDescent="0.2">
      <c r="A32" s="14" t="s">
        <v>55</v>
      </c>
      <c r="B32" s="14" t="s">
        <v>56</v>
      </c>
      <c r="C32" s="14" t="s">
        <v>57</v>
      </c>
      <c r="D32" s="14" t="s">
        <v>58</v>
      </c>
      <c r="E32" s="15">
        <v>11553850</v>
      </c>
      <c r="F32" s="2">
        <f t="shared" si="0"/>
        <v>577692</v>
      </c>
      <c r="G32" s="2">
        <f t="shared" si="1"/>
        <v>28884</v>
      </c>
      <c r="H32" s="2">
        <f t="shared" si="2"/>
        <v>481</v>
      </c>
      <c r="K32" s="12">
        <v>33120474</v>
      </c>
      <c r="L32" s="15">
        <v>11553850</v>
      </c>
      <c r="M32" s="9">
        <v>26919982</v>
      </c>
      <c r="N32" s="10">
        <v>23949892</v>
      </c>
    </row>
    <row r="33" spans="1:14" x14ac:dyDescent="0.2">
      <c r="A33" t="s">
        <v>59</v>
      </c>
      <c r="B33" t="s">
        <v>16</v>
      </c>
      <c r="C33" t="s">
        <v>59</v>
      </c>
      <c r="D33" t="s">
        <v>59</v>
      </c>
      <c r="E33" s="2">
        <v>11162224</v>
      </c>
      <c r="F33" s="2">
        <f t="shared" si="0"/>
        <v>558111</v>
      </c>
      <c r="G33" s="2">
        <f t="shared" si="1"/>
        <v>27905</v>
      </c>
      <c r="H33" s="2">
        <f t="shared" si="2"/>
        <v>465</v>
      </c>
      <c r="K33" s="12">
        <v>9650281</v>
      </c>
      <c r="L33" s="15">
        <v>11151169</v>
      </c>
      <c r="M33" s="9">
        <v>21572147</v>
      </c>
      <c r="N33" s="10">
        <v>15370165</v>
      </c>
    </row>
    <row r="34" spans="1:14" x14ac:dyDescent="0.2">
      <c r="A34" s="14" t="s">
        <v>60</v>
      </c>
      <c r="B34" s="14" t="s">
        <v>16</v>
      </c>
      <c r="C34" s="14" t="s">
        <v>100</v>
      </c>
      <c r="D34" s="14" t="s">
        <v>58</v>
      </c>
      <c r="E34" s="15">
        <v>11151169</v>
      </c>
      <c r="F34" s="2">
        <f t="shared" si="0"/>
        <v>557558</v>
      </c>
      <c r="G34" s="2">
        <f t="shared" si="1"/>
        <v>27877</v>
      </c>
      <c r="H34" s="2">
        <f t="shared" si="2"/>
        <v>464</v>
      </c>
      <c r="K34" s="2"/>
      <c r="L34" s="15">
        <v>10266324</v>
      </c>
      <c r="M34" s="9">
        <v>14367463</v>
      </c>
    </row>
    <row r="35" spans="1:14" x14ac:dyDescent="0.2">
      <c r="A35" t="s">
        <v>62</v>
      </c>
      <c r="B35" t="s">
        <v>16</v>
      </c>
      <c r="C35" t="s">
        <v>62</v>
      </c>
      <c r="D35" t="s">
        <v>62</v>
      </c>
      <c r="E35" s="2">
        <v>10539459</v>
      </c>
      <c r="F35" s="2">
        <f t="shared" si="0"/>
        <v>526972</v>
      </c>
      <c r="G35" s="2">
        <f t="shared" si="1"/>
        <v>26348</v>
      </c>
      <c r="H35" s="2">
        <f t="shared" si="2"/>
        <v>439</v>
      </c>
      <c r="K35" s="2"/>
    </row>
    <row r="36" spans="1:14" x14ac:dyDescent="0.2">
      <c r="A36" t="s">
        <v>63</v>
      </c>
      <c r="B36" t="s">
        <v>16</v>
      </c>
      <c r="C36" t="s">
        <v>64</v>
      </c>
      <c r="D36" t="s">
        <v>64</v>
      </c>
      <c r="E36" s="2">
        <v>10382573</v>
      </c>
      <c r="F36" s="2">
        <f t="shared" si="0"/>
        <v>519128</v>
      </c>
      <c r="G36" s="2">
        <f t="shared" si="1"/>
        <v>25956</v>
      </c>
      <c r="H36" s="2">
        <f t="shared" si="2"/>
        <v>432</v>
      </c>
      <c r="K36" s="2" t="s">
        <v>108</v>
      </c>
    </row>
    <row r="37" spans="1:14" x14ac:dyDescent="0.2">
      <c r="A37" s="14" t="s">
        <v>65</v>
      </c>
      <c r="B37" s="14" t="s">
        <v>16</v>
      </c>
      <c r="C37" s="14" t="s">
        <v>57</v>
      </c>
      <c r="D37" s="14" t="s">
        <v>58</v>
      </c>
      <c r="E37" s="15">
        <v>10266324</v>
      </c>
      <c r="F37" s="2">
        <f t="shared" si="0"/>
        <v>513316</v>
      </c>
      <c r="G37" s="2">
        <f t="shared" si="1"/>
        <v>25665</v>
      </c>
      <c r="H37" s="2">
        <f t="shared" si="2"/>
        <v>427</v>
      </c>
      <c r="K37" s="2">
        <f>SUM(K32,K33)/2</f>
        <v>21385377.5</v>
      </c>
      <c r="L37">
        <f>SUM(L32,L33,L34)/3</f>
        <v>10990447.666666666</v>
      </c>
      <c r="M37">
        <f>SUM(M32,M33,M34)/3</f>
        <v>20953197.333333332</v>
      </c>
      <c r="N37">
        <f>SUM(N32,N33)/2</f>
        <v>19660028.5</v>
      </c>
    </row>
    <row r="38" spans="1:14" x14ac:dyDescent="0.2">
      <c r="A38" t="s">
        <v>66</v>
      </c>
      <c r="B38" t="s">
        <v>16</v>
      </c>
      <c r="C38" t="s">
        <v>66</v>
      </c>
      <c r="D38" t="s">
        <v>66</v>
      </c>
      <c r="E38" s="2">
        <v>9829062</v>
      </c>
      <c r="F38" s="2">
        <f t="shared" si="0"/>
        <v>491453</v>
      </c>
      <c r="G38" s="2">
        <f t="shared" si="1"/>
        <v>24572</v>
      </c>
      <c r="H38" s="2">
        <f t="shared" si="2"/>
        <v>409</v>
      </c>
      <c r="K38" s="2"/>
    </row>
    <row r="39" spans="1:14" x14ac:dyDescent="0.2">
      <c r="A39" s="11" t="s">
        <v>67</v>
      </c>
      <c r="B39" s="11" t="s">
        <v>16</v>
      </c>
      <c r="C39" s="11" t="s">
        <v>23</v>
      </c>
      <c r="D39" s="11" t="s">
        <v>23</v>
      </c>
      <c r="E39" s="12">
        <v>9650281</v>
      </c>
      <c r="F39" s="2">
        <f t="shared" si="0"/>
        <v>482514</v>
      </c>
      <c r="G39" s="2">
        <f t="shared" si="1"/>
        <v>24125</v>
      </c>
      <c r="H39" s="2">
        <f t="shared" si="2"/>
        <v>402</v>
      </c>
      <c r="K39" s="2"/>
    </row>
    <row r="40" spans="1:14" x14ac:dyDescent="0.2">
      <c r="E40" s="2"/>
      <c r="F40" s="2"/>
      <c r="G40" s="2"/>
      <c r="H40" s="2"/>
      <c r="K40" s="2"/>
    </row>
    <row r="41" spans="1:14" x14ac:dyDescent="0.2">
      <c r="A41" t="s">
        <v>68</v>
      </c>
      <c r="B41" t="s">
        <v>16</v>
      </c>
      <c r="C41" t="s">
        <v>69</v>
      </c>
      <c r="D41" t="s">
        <v>69</v>
      </c>
      <c r="E41" s="2">
        <v>8828395</v>
      </c>
      <c r="F41" s="2">
        <f t="shared" si="0"/>
        <v>441419</v>
      </c>
      <c r="G41" s="2">
        <f t="shared" si="1"/>
        <v>22070</v>
      </c>
      <c r="H41" s="2">
        <f t="shared" si="2"/>
        <v>367</v>
      </c>
      <c r="K41" s="2"/>
    </row>
    <row r="42" spans="1:14" x14ac:dyDescent="0.2">
      <c r="K42" s="2"/>
    </row>
    <row r="43" spans="1:14" x14ac:dyDescent="0.2">
      <c r="K43" s="2"/>
    </row>
    <row r="44" spans="1:14" x14ac:dyDescent="0.2">
      <c r="K44" s="2"/>
    </row>
    <row r="45" spans="1:14" x14ac:dyDescent="0.2">
      <c r="K45" s="2"/>
    </row>
    <row r="46" spans="1:14" x14ac:dyDescent="0.2">
      <c r="K46" s="2"/>
    </row>
    <row r="47" spans="1:14" x14ac:dyDescent="0.2">
      <c r="K47" s="2"/>
    </row>
    <row r="48" spans="1:14" x14ac:dyDescent="0.2">
      <c r="K48" s="2"/>
    </row>
    <row r="49" spans="11:11" x14ac:dyDescent="0.2">
      <c r="K49" s="2"/>
    </row>
    <row r="50" spans="11:11" x14ac:dyDescent="0.2">
      <c r="K50" s="2"/>
    </row>
    <row r="51" spans="11:11" x14ac:dyDescent="0.2">
      <c r="K51" s="2"/>
    </row>
    <row r="52" spans="11:11" x14ac:dyDescent="0.2">
      <c r="K52" s="2"/>
    </row>
    <row r="53" spans="11:11" x14ac:dyDescent="0.2">
      <c r="K53" s="2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7D40-AEF8-45B0-9325-3F877811C8A1}">
  <dimension ref="A1:AI46"/>
  <sheetViews>
    <sheetView tabSelected="1" topLeftCell="A4" workbookViewId="0">
      <selection activeCell="F40" sqref="F40"/>
    </sheetView>
  </sheetViews>
  <sheetFormatPr defaultRowHeight="12.75" x14ac:dyDescent="0.2"/>
  <cols>
    <col min="1" max="1" width="24.85546875" customWidth="1"/>
    <col min="2" max="2" width="12.85546875" customWidth="1"/>
    <col min="3" max="3" width="13.42578125" customWidth="1"/>
    <col min="4" max="4" width="22.5703125" customWidth="1"/>
    <col min="5" max="5" width="16.5703125" customWidth="1"/>
    <col min="6" max="6" width="15.85546875" customWidth="1"/>
    <col min="7" max="7" width="7.85546875" customWidth="1"/>
    <col min="8" max="8" width="8.28515625" customWidth="1"/>
    <col min="9" max="9" width="11.5703125" customWidth="1"/>
    <col min="10" max="10" width="15.42578125" customWidth="1"/>
    <col min="11" max="11" width="9.85546875" customWidth="1"/>
    <col min="12" max="13" width="7.85546875" customWidth="1"/>
    <col min="14" max="14" width="16.140625" customWidth="1"/>
    <col min="15" max="15" width="14.140625" customWidth="1"/>
    <col min="16" max="16" width="18.140625" customWidth="1"/>
    <col min="17" max="17" width="13.42578125" customWidth="1"/>
    <col min="18" max="18" width="13" customWidth="1"/>
    <col min="19" max="19" width="25.5703125" customWidth="1"/>
    <col min="20" max="20" width="8.140625" customWidth="1"/>
    <col min="21" max="21" width="23.140625" customWidth="1"/>
    <col min="22" max="22" width="20.140625" customWidth="1"/>
    <col min="23" max="23" width="9.7109375" customWidth="1"/>
    <col min="24" max="24" width="17.5703125" customWidth="1"/>
    <col min="25" max="25" width="11" customWidth="1"/>
    <col min="26" max="26" width="12.7109375" customWidth="1"/>
    <col min="27" max="27" width="31.42578125" customWidth="1"/>
    <col min="28" max="28" width="10" customWidth="1"/>
    <col min="29" max="29" width="19.28515625" customWidth="1"/>
    <col min="30" max="30" width="7.42578125" customWidth="1"/>
    <col min="31" max="31" width="15.42578125" customWidth="1"/>
    <col min="32" max="32" width="16.5703125" customWidth="1"/>
    <col min="33" max="33" width="8.42578125" customWidth="1"/>
    <col min="34" max="34" width="7.7109375" customWidth="1"/>
    <col min="35" max="35" width="14.7109375" customWidth="1"/>
  </cols>
  <sheetData>
    <row r="1" spans="1:35" x14ac:dyDescent="0.2">
      <c r="A1" s="1" t="s">
        <v>86</v>
      </c>
      <c r="B1">
        <f>SUM(flight_demand!E10:E39)</f>
        <v>595633871</v>
      </c>
      <c r="C1" s="5" t="s">
        <v>89</v>
      </c>
      <c r="D1" s="1" t="s">
        <v>88</v>
      </c>
    </row>
    <row r="2" spans="1:35" x14ac:dyDescent="0.2">
      <c r="A2" s="1" t="s">
        <v>87</v>
      </c>
      <c r="B2">
        <f>SUM(flight_demand!E10:E41)</f>
        <v>604462266</v>
      </c>
      <c r="C2" s="5" t="s">
        <v>89</v>
      </c>
    </row>
    <row r="3" spans="1:35" x14ac:dyDescent="0.2">
      <c r="C3" s="5" t="s">
        <v>89</v>
      </c>
      <c r="E3" t="s">
        <v>15</v>
      </c>
      <c r="F3" t="s">
        <v>18</v>
      </c>
      <c r="G3" t="s">
        <v>21</v>
      </c>
      <c r="H3" t="s">
        <v>22</v>
      </c>
      <c r="I3" t="s">
        <v>74</v>
      </c>
      <c r="J3" t="s">
        <v>75</v>
      </c>
      <c r="K3" t="s">
        <v>29</v>
      </c>
      <c r="L3" t="s">
        <v>31</v>
      </c>
      <c r="M3" t="s">
        <v>32</v>
      </c>
      <c r="N3" t="s">
        <v>34</v>
      </c>
      <c r="O3" t="s">
        <v>36</v>
      </c>
      <c r="P3" t="s">
        <v>38</v>
      </c>
      <c r="Q3" t="s">
        <v>40</v>
      </c>
      <c r="R3" t="s">
        <v>76</v>
      </c>
      <c r="S3" t="s">
        <v>77</v>
      </c>
      <c r="T3" t="s">
        <v>46</v>
      </c>
      <c r="U3" t="s">
        <v>78</v>
      </c>
      <c r="V3" t="s">
        <v>80</v>
      </c>
      <c r="W3" t="s">
        <v>50</v>
      </c>
      <c r="X3" t="s">
        <v>81</v>
      </c>
      <c r="Y3" t="s">
        <v>82</v>
      </c>
      <c r="Z3" t="s">
        <v>54</v>
      </c>
      <c r="AA3" t="s">
        <v>83</v>
      </c>
      <c r="AB3" t="s">
        <v>59</v>
      </c>
      <c r="AC3" t="s">
        <v>84</v>
      </c>
      <c r="AD3" t="s">
        <v>62</v>
      </c>
      <c r="AE3" t="s">
        <v>63</v>
      </c>
      <c r="AF3" t="s">
        <v>65</v>
      </c>
      <c r="AG3" t="s">
        <v>66</v>
      </c>
      <c r="AH3" t="s">
        <v>67</v>
      </c>
      <c r="AI3" t="s">
        <v>68</v>
      </c>
    </row>
    <row r="4" spans="1:35" x14ac:dyDescent="0.2">
      <c r="A4" t="s">
        <v>15</v>
      </c>
      <c r="B4" s="2">
        <v>45396001</v>
      </c>
      <c r="C4" s="5" t="s">
        <v>89</v>
      </c>
      <c r="D4" t="s">
        <v>15</v>
      </c>
      <c r="E4" s="3"/>
      <c r="F4" s="4">
        <f>B5/SUM(B6:B34)</f>
        <v>6.8362984224186019E-2</v>
      </c>
      <c r="G4" s="4">
        <f>B6/SUM(B5,B7:B34)</f>
        <v>6.4295295724308435E-2</v>
      </c>
      <c r="H4" s="4">
        <f>B7/SUM(B5:B6,B8:B34)</f>
        <v>3.9773363115831663E-2</v>
      </c>
      <c r="I4" s="4">
        <f>B8/SUM(B5:B7,B9:B34)</f>
        <v>6.1371146767149352E-2</v>
      </c>
      <c r="J4" s="4">
        <f>B9/SUM(B5:B8,B10:B34)</f>
        <v>3.8938279779318422E-2</v>
      </c>
      <c r="K4" s="4">
        <f>B10/SUM(B5:B9,B11:B34)</f>
        <v>4.7753335846144017E-2</v>
      </c>
      <c r="L4" s="4">
        <f>B11/SUM(B5:B10,B12:B34)</f>
        <v>4.5772338135672178E-2</v>
      </c>
      <c r="M4" s="4">
        <f>B12/SUM(B5:B11,B13:B34)</f>
        <v>3.6447535889796691E-2</v>
      </c>
      <c r="N4" s="4">
        <f>B13/SUM(B5:B12,B14:B34)</f>
        <v>4.3100311818310255E-2</v>
      </c>
      <c r="O4" s="4">
        <f>B14/SUM(B5:B13,B15:B34)</f>
        <v>4.1269352616831297E-2</v>
      </c>
      <c r="P4" s="4">
        <f>B15/SUM(B5:B14,B16:B34)</f>
        <v>4.0677642914949332E-2</v>
      </c>
      <c r="Q4" s="4">
        <f>B16/SUM(B5:B15,B17:B34)</f>
        <v>3.8938279779318422E-2</v>
      </c>
      <c r="R4" s="4">
        <f>B17/SUM(B5:B16,B18:B34)</f>
        <v>3.7893319588477102E-2</v>
      </c>
      <c r="S4" s="4">
        <f>B18/SUM(B5:B17,B19:B34)</f>
        <v>3.6743571386544979E-2</v>
      </c>
      <c r="T4" s="4">
        <f>B19/SUM(B5:B18,B20:B34)</f>
        <v>3.2206519269597902E-2</v>
      </c>
      <c r="U4" s="4">
        <f>B20/SUM(B5:B19,B21:B34)</f>
        <v>3.6447535889796691E-2</v>
      </c>
      <c r="V4" s="4">
        <f>B21/SUM(B5:B20,B22:B34)</f>
        <v>2.8027604900261044E-2</v>
      </c>
      <c r="W4" s="4">
        <f>B22/SUM(B5:B21,B23:B34)</f>
        <v>3.8938279779318422E-2</v>
      </c>
      <c r="X4" s="4">
        <f>B23/SUM(B5:B22,B24:B34)</f>
        <v>2.5216976263866746E-2</v>
      </c>
      <c r="Y4" s="4">
        <f>B24/SUM(B5:B23,B25:B34)</f>
        <v>2.272254554514504E-2</v>
      </c>
      <c r="Z4" s="4">
        <f>B25/SUM(B5:B24,B26:B34)</f>
        <v>2.2652718680725378E-2</v>
      </c>
      <c r="AA4" s="4">
        <f>B26/SUM(B5:B25,B27:B34)</f>
        <v>2.0052786018491933E-2</v>
      </c>
      <c r="AB4" s="4">
        <f>B27/SUM(B5:B26,B28:B34)</f>
        <v>2.0372589480249784E-2</v>
      </c>
      <c r="AC4" s="4">
        <f>B28/SUM(B5:B27,B29:B34)</f>
        <v>2.0052786018491933E-2</v>
      </c>
      <c r="AD4" s="4">
        <f>B29/SUM(B5:B28,B30:B34)</f>
        <v>1.9214118582329763E-2</v>
      </c>
      <c r="AE4" s="4">
        <f>B30/SUM(B5:B29,B31:B34)</f>
        <v>1.8922693067053041E-2</v>
      </c>
      <c r="AF4" s="4">
        <f>B31/SUM(B5:B30,B32:B34)</f>
        <v>2.0052786018491933E-2</v>
      </c>
      <c r="AG4" s="4">
        <f>B32/SUM(B5:B31,B33:B34)</f>
        <v>1.7895841788924137E-2</v>
      </c>
      <c r="AH4" s="4">
        <f>B33/SUM(B5:B32,B34)</f>
        <v>3.9773363115831663E-2</v>
      </c>
      <c r="AI4" s="4">
        <f>B34/SUM(B5:B33)</f>
        <v>1.6044688236786467E-2</v>
      </c>
    </row>
    <row r="5" spans="1:35" x14ac:dyDescent="0.2">
      <c r="A5" t="s">
        <v>18</v>
      </c>
      <c r="B5" s="2">
        <v>35773832</v>
      </c>
      <c r="C5" s="5" t="s">
        <v>89</v>
      </c>
      <c r="D5" t="s">
        <v>18</v>
      </c>
      <c r="E5" s="4">
        <f>B4/SUM(B6:B34)</f>
        <v>8.6750731657825556E-2</v>
      </c>
      <c r="F5" s="3"/>
      <c r="G5" s="4">
        <f>B6/SUM(B4,B7:B34)</f>
        <v>6.3138736892610917E-2</v>
      </c>
      <c r="H5" s="4">
        <f>B7/SUM(B4,B6,B8:B34)</f>
        <v>3.9074105144949932E-2</v>
      </c>
      <c r="I5" s="4">
        <f>B8/SUM(B4,B6:B7,B9:B34)</f>
        <v>6.0270166921819988E-2</v>
      </c>
      <c r="J5" s="4">
        <f>B9/SUM(B4,B6:B8,B10:B34)</f>
        <v>3.8254243612359046E-2</v>
      </c>
      <c r="K5" s="4">
        <f>B10/SUM(B4,B6:B9,B11:B34)</f>
        <v>4.6907452265852329E-2</v>
      </c>
      <c r="L5" s="4">
        <f>B11/SUM(B4,B6:B10,B12:B34)</f>
        <v>4.4963051030499697E-2</v>
      </c>
      <c r="M5" s="4">
        <f>B12/SUM(B4,B6:B11,B13:B34)</f>
        <v>3.5808763197297692E-2</v>
      </c>
      <c r="N5" s="4">
        <f>B13/SUM(B4,B6:B12,B14:B34)</f>
        <v>4.2340180755655703E-2</v>
      </c>
      <c r="O5" s="4">
        <f>B14/SUM(B4,B6:B13,B15:B34)</f>
        <v>4.0542768031490539E-2</v>
      </c>
      <c r="P5" s="4">
        <f>B15/SUM(B4,B6:B14,B16:B34)</f>
        <v>3.9961875725106774E-2</v>
      </c>
      <c r="Q5" s="4">
        <f>B16/SUM(B4,B6:B15,B17:B34)</f>
        <v>3.8254243612359046E-2</v>
      </c>
      <c r="R5" s="4">
        <f>B17/SUM(B4,B6:B16,B18:B34)</f>
        <v>3.7228298223243569E-2</v>
      </c>
      <c r="S5" s="4">
        <f>B18/SUM(B4,B6:B17,B19:B34)</f>
        <v>3.6099429724335629E-2</v>
      </c>
      <c r="T5" s="4">
        <f>B19/SUM(B4,B6:B18,B20:B34)</f>
        <v>3.1644343166727561E-2</v>
      </c>
      <c r="U5" s="4">
        <f>B20/SUM(B4,B6:B19,B21:B34)</f>
        <v>3.5808763197297692E-2</v>
      </c>
      <c r="V5" s="4">
        <f>B21/SUM(B4,B6:B20,B22:B34)</f>
        <v>2.7540319446326088E-2</v>
      </c>
      <c r="W5" s="4">
        <f>B22/SUM(B4,B6:B21,B23:B34)</f>
        <v>3.8254243612359046E-2</v>
      </c>
      <c r="X5" s="4">
        <f>B23/SUM(B4,B6:B22,B24:B34)</f>
        <v>2.4779734007827393E-2</v>
      </c>
      <c r="Y5" s="4">
        <f>B24/SUM(B4,B6:B23,B25:B34)</f>
        <v>2.2329496756056617E-2</v>
      </c>
      <c r="Z5" s="4">
        <f>B25/SUM(B4,B6:B24,B26:B34)</f>
        <v>2.2260904029290169E-2</v>
      </c>
      <c r="AA5" s="4">
        <f>B26/SUM(B4,B6:B25,B27:B34)</f>
        <v>1.9706807904497671E-2</v>
      </c>
      <c r="AB5" s="4">
        <f>B27/SUM(B4,B6:B26,B28:B34)</f>
        <v>2.0020985381305978E-2</v>
      </c>
      <c r="AC5" s="4">
        <f>B28/SUM(B4,B6:B27,B29:B34)</f>
        <v>1.9706807904497671E-2</v>
      </c>
      <c r="AD5" s="4">
        <f>B29/SUM(B4,B6:B28,B30:B34)</f>
        <v>1.888287816781244E-2</v>
      </c>
      <c r="AE5" s="4">
        <f>B30/SUM(B4,B6:B29,B31:B34)</f>
        <v>1.8596568329743615E-2</v>
      </c>
      <c r="AF5" s="4">
        <f>B31/SUM(B4,B6:B30,B32:B34)</f>
        <v>1.9706807904497671E-2</v>
      </c>
      <c r="AG5" s="4">
        <f>B32/SUM(B4,B6:B31,B33:B34)</f>
        <v>1.7587719881592322E-2</v>
      </c>
      <c r="AH5" s="4">
        <f>B33/SUM(B4,B6:B32,B34)</f>
        <v>3.9074105144949932E-2</v>
      </c>
      <c r="AI5" s="4">
        <f>B34/SUM(B4,B6:B33)</f>
        <v>1.5768932347115888E-2</v>
      </c>
    </row>
    <row r="6" spans="1:35" x14ac:dyDescent="0.2">
      <c r="A6" t="s">
        <v>21</v>
      </c>
      <c r="B6" s="2">
        <v>33773832</v>
      </c>
      <c r="C6" s="5" t="s">
        <v>89</v>
      </c>
      <c r="D6" t="s">
        <v>21</v>
      </c>
      <c r="E6" s="4">
        <f>B4/SUM(B5,B7:B34)</f>
        <v>8.642043665628471E-2</v>
      </c>
      <c r="F6" s="4">
        <f>B5/SUM(B4,B7:B34)</f>
        <v>6.687765149919811E-2</v>
      </c>
      <c r="G6" s="3"/>
      <c r="H6" s="4">
        <f>B7/SUM(B4:B5,B8:B34)</f>
        <v>3.8931837211055587E-2</v>
      </c>
      <c r="I6" s="4">
        <f>B8/SUM(B4:B5,B7,B9:B34)</f>
        <v>6.004626483416646E-2</v>
      </c>
      <c r="J6" s="4">
        <f>B9/SUM(B4:B5,B7:B8,B10:B34)</f>
        <v>3.8115070274411661E-2</v>
      </c>
      <c r="K6" s="4">
        <f>B10/SUM(B4:B5,B7:B9,B11:B34)</f>
        <v>4.6735380475363554E-2</v>
      </c>
      <c r="L6" s="4">
        <f>B11/SUM(B4:B5,B7:B10,B12:B34)</f>
        <v>4.4798417152678349E-2</v>
      </c>
      <c r="M6" s="4">
        <f>B12/SUM(B4:B5,B7:B11,B13:B34)</f>
        <v>3.5678792534688246E-2</v>
      </c>
      <c r="N6" s="4">
        <f>B13/SUM(B4:B5,B7:B12,B14:B34)</f>
        <v>4.2185538320901037E-2</v>
      </c>
      <c r="O6" s="4">
        <f>B14/SUM(B4:B5,B7:B13,B15:B34)</f>
        <v>4.0394944845434655E-2</v>
      </c>
      <c r="P6" s="4">
        <f>B15/SUM(B4:B5,B7:B14,B16:B34)</f>
        <v>3.981625157816087E-2</v>
      </c>
      <c r="Q6" s="4">
        <f>B16/SUM(B4:B5,B7:B15,B17:B34)</f>
        <v>3.8115070274411661E-2</v>
      </c>
      <c r="R6" s="4">
        <f>B17/SUM(B4:B5,B7:B16,B18:B34)</f>
        <v>3.7092990741323155E-2</v>
      </c>
      <c r="S6" s="4">
        <f>B18/SUM(B4:B5,B7:B17,B19:B34)</f>
        <v>3.5968367430529447E-2</v>
      </c>
      <c r="T6" s="4">
        <f>B19/SUM(B4:B5,B7:B18,B20:B34)</f>
        <v>3.1529947689291182E-2</v>
      </c>
      <c r="U6" s="4">
        <f>B20/SUM(B4:B5,B7:B19,B21:B34)</f>
        <v>3.5678792534688246E-2</v>
      </c>
      <c r="V6" s="4">
        <f>B21/SUM(B4:B5,B7:B20,B22:B34)</f>
        <v>2.7441154801740166E-2</v>
      </c>
      <c r="W6" s="4">
        <f>B22/SUM(B4:B5,B7:B21,B23:B34)</f>
        <v>3.8115070274411661E-2</v>
      </c>
      <c r="X6" s="4">
        <f>B23/SUM(B4:B5,B7:B22,B24:B34)</f>
        <v>2.4690748274484187E-2</v>
      </c>
      <c r="Y6" s="4">
        <f>B24/SUM(B4:B5,B7:B23,B25:B34)</f>
        <v>2.2249501032445461E-2</v>
      </c>
      <c r="Z6" s="4">
        <f>B25/SUM(B4:B5,B7:B24,B26:B34)</f>
        <v>2.2181159371669572E-2</v>
      </c>
      <c r="AA6" s="4">
        <f>B26/SUM(B4:B5,B7:B25,B27:B34)</f>
        <v>1.9636388469236966E-2</v>
      </c>
      <c r="AB6" s="4">
        <f>B27/SUM(B4:B5,B7:B26,B28:B34)</f>
        <v>1.9949421314413684E-2</v>
      </c>
      <c r="AC6" s="4">
        <f>B28/SUM(B4:B5,B7:B27,B29:B34)</f>
        <v>1.9636388469236966E-2</v>
      </c>
      <c r="AD6" s="4">
        <f>B29/SUM(B4:B5,B7:B28,B30:B34)</f>
        <v>1.8815457252380558E-2</v>
      </c>
      <c r="AE6" s="4">
        <f>B30/SUM(B4:B5,B7:B29,B31:B34)</f>
        <v>1.8530188269172757E-2</v>
      </c>
      <c r="AF6" s="4">
        <f>B31/SUM(B4:B5,B7:B30,B32:B34)</f>
        <v>1.9636388469236966E-2</v>
      </c>
      <c r="AG6" s="4">
        <f>B32/SUM(B4:B5,B7:B31,B33:B34)</f>
        <v>1.7525002840863672E-2</v>
      </c>
      <c r="AH6" s="4">
        <f>B33/SUM(B4:B5,B7:B32,B34)</f>
        <v>3.8931837211055587E-2</v>
      </c>
      <c r="AI6" s="4">
        <f>B34/SUM(B4:B5,B7:B33)</f>
        <v>1.571280117069156E-2</v>
      </c>
    </row>
    <row r="7" spans="1:35" x14ac:dyDescent="0.2">
      <c r="A7" s="11" t="s">
        <v>22</v>
      </c>
      <c r="B7" s="17">
        <f>TRUNC(D46)</f>
        <v>21385377</v>
      </c>
      <c r="C7" s="5" t="s">
        <v>89</v>
      </c>
      <c r="D7" t="s">
        <v>22</v>
      </c>
      <c r="E7" s="4">
        <f>B4/SUM(B5:B6,B8:B34)</f>
        <v>8.4429263593513326E-2</v>
      </c>
      <c r="F7" s="4">
        <f>B5/SUM(B4,B6,B8:B34)</f>
        <v>6.5363845257709247E-2</v>
      </c>
      <c r="G7" s="4">
        <f>B6/SUM(B4:B5,B8:B34)</f>
        <v>6.1484879570630896E-2</v>
      </c>
      <c r="H7" s="3"/>
      <c r="I7" s="4">
        <f>B8/SUM(B4:B6,B9:B34)</f>
        <v>5.8695597402777841E-2</v>
      </c>
      <c r="J7" s="4">
        <f>B9/SUM(B4:B6,B8,B10:B34)</f>
        <v>3.7275065051652949E-2</v>
      </c>
      <c r="K7" s="4">
        <f>B10/SUM(B4:B6,B8:B9,B11:B34)</f>
        <v>4.5697032353782266E-2</v>
      </c>
      <c r="L7" s="4">
        <f>B11/SUM(B4:B6,B8:B10,B12:B34)</f>
        <v>4.3804904674412233E-2</v>
      </c>
      <c r="M7" s="4">
        <f>B12/SUM(B4:B6,B8:B11,B13:B34)</f>
        <v>3.4894284383994362E-2</v>
      </c>
      <c r="N7" s="4">
        <f>B13/SUM(B4:B6,B8:B12,B14:B34)</f>
        <v>4.1252260648098817E-2</v>
      </c>
      <c r="O7" s="4">
        <f>B14/SUM(B4:B6,B8:B13,B15:B34)</f>
        <v>3.9502782275050032E-2</v>
      </c>
      <c r="P7" s="4">
        <f>B15/SUM(B4:B6,B8:B14,B16:B34)</f>
        <v>3.8937348361207269E-2</v>
      </c>
      <c r="Q7" s="4">
        <f>B16/SUM(B4:B6,B8:B15,B17:B34)</f>
        <v>3.7275065051652949E-2</v>
      </c>
      <c r="R7" s="4">
        <f>B17/SUM(B4:B6,B8:B16,B18:B34)</f>
        <v>3.6276297917584646E-2</v>
      </c>
      <c r="S7" s="4">
        <f>B18/SUM(B4:B6,B8:B17,B19:B34)</f>
        <v>3.5177275819257323E-2</v>
      </c>
      <c r="T7" s="4">
        <f>B19/SUM(B4:B6,B8:B18,B20:B34)</f>
        <v>3.0839381080148193E-2</v>
      </c>
      <c r="U7" s="4">
        <f>B20/SUM(B4:B6,B8:B19,B21:B34)</f>
        <v>3.4894284383994362E-2</v>
      </c>
      <c r="V7" s="4">
        <f>B21/SUM(B4:B6,B8:B20,B22:B34)</f>
        <v>2.684247096904303E-2</v>
      </c>
      <c r="W7" s="4">
        <f>B22/SUM(B4:B6,B8:B21,B23:B34)</f>
        <v>3.7275065051652949E-2</v>
      </c>
      <c r="X7" s="4">
        <f>B23/SUM(B4:B6,B8:B22,B24:B34)</f>
        <v>2.4153480712350153E-2</v>
      </c>
      <c r="Y7" s="4">
        <f>B24/SUM(B4:B6,B8:B23,B25:B34)</f>
        <v>2.1766483103097489E-2</v>
      </c>
      <c r="Z7" s="4">
        <f>B25/SUM(B4:B6,B8:B24,B26:B34)</f>
        <v>2.1699656575977066E-2</v>
      </c>
      <c r="AA7" s="4">
        <f>B26/SUM(B4:B6,B8:B25,B27:B34)</f>
        <v>1.9211165112799203E-2</v>
      </c>
      <c r="AB7" s="4">
        <f>B27/SUM(B4:B6,B8:B26,B28:B34)</f>
        <v>1.9517289520083293E-2</v>
      </c>
      <c r="AC7" s="4">
        <f>B28/SUM(B4:B6,B8:B27,B29:B34)</f>
        <v>1.9211165112799203E-2</v>
      </c>
      <c r="AD7" s="4">
        <f>B29/SUM(B4:B6,B8:B28,B30:B34)</f>
        <v>1.8408331996812261E-2</v>
      </c>
      <c r="AE7" s="4">
        <f>B30/SUM(B4:B6,B8:B29,B31:B34)</f>
        <v>1.8129345447610006E-2</v>
      </c>
      <c r="AF7" s="4">
        <f>B31/SUM(B4:B6,B8:B30,B32:B34)</f>
        <v>1.9211165112799203E-2</v>
      </c>
      <c r="AG7" s="4">
        <f>B32/SUM(B4:B6,B8:B31,B33:B34)</f>
        <v>1.714627011701058E-2</v>
      </c>
      <c r="AH7" s="3"/>
      <c r="AI7" s="4">
        <f>B34/SUM(B4:B6,B8:B33)</f>
        <v>1.5373823647971322E-2</v>
      </c>
    </row>
    <row r="8" spans="1:35" x14ac:dyDescent="0.2">
      <c r="A8" t="s">
        <v>24</v>
      </c>
      <c r="B8" s="2">
        <v>32326616</v>
      </c>
      <c r="C8" s="5" t="s">
        <v>89</v>
      </c>
      <c r="D8" t="s">
        <v>74</v>
      </c>
      <c r="E8" s="4">
        <f>B4/SUM(B5:B7,B9:B34)</f>
        <v>8.6182996698839706E-2</v>
      </c>
      <c r="F8" s="4">
        <f>B5/SUM(B4,B6:B7,B9:B34)</f>
        <v>6.6697201651826021E-2</v>
      </c>
      <c r="G8" s="4">
        <f>B6/SUM(B4:B5,B7,B9:B34)</f>
        <v>6.2734449555024441E-2</v>
      </c>
      <c r="H8" s="4">
        <f>B7/SUM(B4:B6,B9:B34)</f>
        <v>3.8829535349404497E-2</v>
      </c>
      <c r="I8" s="3"/>
      <c r="J8" s="4">
        <f>B9/SUM(B4:B7,B10:B34)</f>
        <v>3.8014993176996088E-2</v>
      </c>
      <c r="K8" s="4">
        <f>B10/SUM(B4:B7,B9,B11:B34)</f>
        <v>4.6611653129140493E-2</v>
      </c>
      <c r="L8" s="4">
        <f>B11/SUM(B4:B7,B9:B10,B12:B34)</f>
        <v>4.468003661327017E-2</v>
      </c>
      <c r="M8" s="4">
        <f>B12/SUM(B4:B7,B9:B11,B13:B34)</f>
        <v>3.5585331542333024E-2</v>
      </c>
      <c r="N8" s="4">
        <f>B13/SUM(B4:B7,B9:B12,B14:B34)</f>
        <v>4.2074340405170087E-2</v>
      </c>
      <c r="O8" s="4">
        <f>B14/SUM(B4:B7,B9:B13,B15:B34)</f>
        <v>4.0288649259855647E-2</v>
      </c>
      <c r="P8" s="4">
        <f>B15/SUM(B4:B7,B9:B14,B16:B34)</f>
        <v>3.9711536894687503E-2</v>
      </c>
      <c r="Q8" s="4">
        <f>B16/SUM(B4:B7,B9:B15,B17:B34)</f>
        <v>3.8014993176996088E-2</v>
      </c>
      <c r="R8" s="4">
        <f>B17/SUM(B4:B7,B9:B16,B18:B34)</f>
        <v>3.6995692911617209E-2</v>
      </c>
      <c r="S8" s="4">
        <f>B18/SUM(B4:B7,B9:B17,B19:B34)</f>
        <v>3.5874121618851861E-2</v>
      </c>
      <c r="T8" s="4">
        <f>B19/SUM(B4:B7,B9:B18,B20:B34)</f>
        <v>3.1447684639762254E-2</v>
      </c>
      <c r="U8" s="4">
        <f>B20/SUM(B4:B7,B9:B19,B21:B34)</f>
        <v>3.5585331542333024E-2</v>
      </c>
      <c r="V8" s="4">
        <f>B21/SUM(B4:B7,B9:B20,B22:B34)</f>
        <v>2.736984264906811E-2</v>
      </c>
      <c r="W8" s="4">
        <f>B22/SUM(B4:B7,B9:B21,B23:B34)</f>
        <v>3.8014993176996088E-2</v>
      </c>
      <c r="X8" s="4">
        <f>B23/SUM(B4:B7,B9:B22,B24:B34)</f>
        <v>2.4626755005898733E-2</v>
      </c>
      <c r="Y8" s="4">
        <f>B24/SUM(B4:B7,B9:B23,B25:B34)</f>
        <v>2.2191971997179556E-2</v>
      </c>
      <c r="Z8" s="4">
        <f>B25/SUM(B4:B7,B9:B24,B26:B34)</f>
        <v>2.2123810867160015E-2</v>
      </c>
      <c r="AA8" s="4">
        <f>B26/SUM(B4:B7,B9:B25,B27:B34)</f>
        <v>1.9585745434820598E-2</v>
      </c>
      <c r="AB8" s="3"/>
      <c r="AC8" s="4">
        <f>B28/SUM(B4:B7,B9:B27,B29:B34)</f>
        <v>1.9585745434820598E-2</v>
      </c>
      <c r="AD8" s="4">
        <f>B29/SUM(B4:B7,B9:B28,B30:B34)</f>
        <v>1.876697040104186E-2</v>
      </c>
      <c r="AE8" s="4">
        <f>B30/SUM(B4:B7,B9:B29,B31:B34)</f>
        <v>1.8482449883246922E-2</v>
      </c>
      <c r="AF8" s="4">
        <f>B31/SUM(B4:B7,B9:B30,B32:B34)</f>
        <v>1.9585745434820598E-2</v>
      </c>
      <c r="AG8" s="4">
        <f>B32/SUM(B4:B7,B9:B31,B33:B34)</f>
        <v>1.7479898505829872E-2</v>
      </c>
      <c r="AH8" s="4">
        <f>B33/SUM(B4:B7,B9:B32,B34)</f>
        <v>3.8829535349404497E-2</v>
      </c>
      <c r="AI8" s="4">
        <f>B34/SUM(B4:B7,B9:B33)</f>
        <v>1.5672432762049486E-2</v>
      </c>
    </row>
    <row r="9" spans="1:35" x14ac:dyDescent="0.2">
      <c r="A9" s="7" t="s">
        <v>27</v>
      </c>
      <c r="B9" s="17">
        <f>TRUNC(C46)</f>
        <v>20953197</v>
      </c>
      <c r="C9" s="5" t="s">
        <v>89</v>
      </c>
      <c r="D9" t="s">
        <v>75</v>
      </c>
      <c r="E9" s="4">
        <f>B4/SUM(B5:B8,B10:B34)</f>
        <v>8.4361455094428731E-2</v>
      </c>
      <c r="F9" s="4">
        <f>B5/SUM(B4,B6:B8,B10:B34)</f>
        <v>6.5312271166810751E-2</v>
      </c>
      <c r="G9" s="4">
        <f>B6/SUM(B4:B5,B7:B8,B10:B34)</f>
        <v>6.1436542600929754E-2</v>
      </c>
      <c r="H9" s="4">
        <f>B7/SUM(B4:B6,B8,B10:B34)</f>
        <v>3.8043899402517081E-2</v>
      </c>
      <c r="I9" s="4">
        <f>B8/SUM(B4:B7,B10:B34)</f>
        <v>5.8649574414604728E-2</v>
      </c>
      <c r="J9" s="3"/>
      <c r="K9" s="4">
        <f>B10/SUM(B4:B8,B11:B34)</f>
        <v>4.5661641076853547E-2</v>
      </c>
      <c r="L9" s="4">
        <f>B11/SUM(B4:B8,B10,B12:B34)</f>
        <v>4.3771040145295252E-2</v>
      </c>
      <c r="M9" s="4">
        <f>B12/SUM(B4:B8,B10:B11,B13:B34)</f>
        <v>3.4867538551577835E-2</v>
      </c>
      <c r="N9" s="4">
        <f>B13/SUM(B4:B8,B10:B12,B14:B34)</f>
        <v>4.1220447437542218E-2</v>
      </c>
      <c r="O9" s="4">
        <f>B14/SUM(B4:B8,B10:B13,B15:B34)</f>
        <v>3.9472369384897121E-2</v>
      </c>
      <c r="P9" s="4">
        <f>B15/SUM(B4:B8,B10:B14,B16:B34)</f>
        <v>3.8907387087948803E-2</v>
      </c>
      <c r="Q9" s="3"/>
      <c r="R9" s="4">
        <f>B17/SUM(B4:B8,B10:B16,B18:B34)</f>
        <v>3.6248455694124694E-2</v>
      </c>
      <c r="S9" s="4">
        <f>B18/SUM(B4:B8,B10:B17,B19:B34)</f>
        <v>3.5150305711770254E-2</v>
      </c>
      <c r="T9" s="4">
        <f>B19/SUM(B4:B8,B10:B18,B20:B34)</f>
        <v>3.0815835803703555E-2</v>
      </c>
      <c r="U9" s="4">
        <f>B20/SUM(B4:B8,B10:B19,B21:B34)</f>
        <v>3.4867538551577835E-2</v>
      </c>
      <c r="V9" s="4">
        <f>B21/SUM(B4:B8,B10:B20,B22:B34)</f>
        <v>2.6822056657436411E-2</v>
      </c>
      <c r="W9" s="3"/>
      <c r="X9" s="4">
        <f>B23/SUM(B4:B8,B10:B22,B24:B34)</f>
        <v>2.413515950627497E-2</v>
      </c>
      <c r="Y9" s="3"/>
      <c r="Z9" s="4">
        <f>B25/SUM(B4:B8,B10:B24,B26:B34)</f>
        <v>2.1683236083177633E-2</v>
      </c>
      <c r="AA9" s="4">
        <f>B26/SUM(B4:B8,B10:B25,B27:B34)</f>
        <v>1.9196663084232946E-2</v>
      </c>
      <c r="AB9" s="4">
        <f>B27/SUM(B4:B8,B10:B26,B28:B34)</f>
        <v>1.9502551984038208E-2</v>
      </c>
      <c r="AC9" s="4">
        <f>B28/SUM(B4:B8,B10:B27,B29:B34)</f>
        <v>1.9196663084232946E-2</v>
      </c>
      <c r="AD9" s="4">
        <f>B29/SUM(B4:B8,B10:B28,B30:B34)</f>
        <v>1.8394446944528586E-2</v>
      </c>
      <c r="AE9" s="4">
        <f>B30/SUM(B4:B8,B10:B29,B31:B34)</f>
        <v>1.8115674572788155E-2</v>
      </c>
      <c r="AF9" s="4">
        <f>B31/SUM(B4:B8,B10:B30,B32:B34)</f>
        <v>1.9196663084232946E-2</v>
      </c>
      <c r="AG9" s="4">
        <f>B32/SUM(B4:B8,B10:B31,B33:B34)</f>
        <v>1.7133353029098616E-2</v>
      </c>
      <c r="AH9" s="4">
        <f>B33/SUM(B4:B8,B10:B32,B34)</f>
        <v>3.8043899402517081E-2</v>
      </c>
      <c r="AI9" s="4">
        <f>B34/SUM(B4:B8,B10:B33)</f>
        <v>1.5362261993886557E-2</v>
      </c>
    </row>
    <row r="10" spans="1:35" x14ac:dyDescent="0.2">
      <c r="A10" t="s">
        <v>29</v>
      </c>
      <c r="B10" s="2">
        <v>25480500</v>
      </c>
      <c r="C10" s="5" t="s">
        <v>89</v>
      </c>
      <c r="D10" t="s">
        <v>29</v>
      </c>
      <c r="E10" s="4">
        <f>B4/SUM(B5:B9,B11:B34)</f>
        <v>8.5077234819759803E-2</v>
      </c>
      <c r="F10" s="4">
        <f>B5/SUM(B4,B6:B9,B11:B34)</f>
        <v>6.5856608657860735E-2</v>
      </c>
      <c r="G10" s="4">
        <f>B6/SUM(B4:B5,B7:B9,B11:B34)</f>
        <v>6.194669997178269E-2</v>
      </c>
      <c r="H10" s="4">
        <f>B7/SUM(B4:B6,B8:B9,B11:B34)</f>
        <v>3.8352789963573365E-2</v>
      </c>
      <c r="I10" s="4">
        <f>B8/SUM(B4:B7,B9,B11:B34)</f>
        <v>5.9135300007100454E-2</v>
      </c>
      <c r="J10" s="4">
        <f>B9/SUM(B4:B8,B11:B34)</f>
        <v>3.7548610146056968E-2</v>
      </c>
      <c r="K10" s="3"/>
      <c r="L10" s="4">
        <f>B11/SUM(B4:B9,B12:B34)</f>
        <v>4.4128407977473125E-2</v>
      </c>
      <c r="M10" s="4">
        <f>B12/SUM(B4:B9,B11,B13:B34)</f>
        <v>3.5149765939811964E-2</v>
      </c>
      <c r="N10" s="4">
        <f>B13/SUM(B4:B9,B11:B12,B14:B34)</f>
        <v>4.1556161917045836E-2</v>
      </c>
      <c r="O10" s="4">
        <f>B14/SUM(B4:B9,B11:B13,B15:B34)</f>
        <v>3.9793302765548141E-2</v>
      </c>
      <c r="P10" s="4">
        <f>B15/SUM(B4:B9,B11:B14,B16:B34)</f>
        <v>3.9223553496368233E-2</v>
      </c>
      <c r="Q10" s="4">
        <f>B16/SUM(B4:B9,B11:B15,B17:B34)</f>
        <v>3.7548610146056968E-2</v>
      </c>
      <c r="R10" s="4">
        <f>B17/SUM(B4:B9,B11:B16,B18:B34)</f>
        <v>3.654225529314311E-2</v>
      </c>
      <c r="S10" s="4">
        <f>B18/SUM(B4:B9,B11:B17,B19:B34)</f>
        <v>3.5434900265315573E-2</v>
      </c>
      <c r="T10" s="4">
        <f>B19/SUM(B4:B9,B11:B18,B20:B34)</f>
        <v>3.1064283156081982E-2</v>
      </c>
      <c r="U10" s="4">
        <f>B20/SUM(B4:B9,B11:B19,B21:B34)</f>
        <v>3.5149765939811964E-2</v>
      </c>
      <c r="V10" s="4">
        <f>B21/SUM(B4:B9,B11:B20,B22:B34)</f>
        <v>2.7037460297809235E-2</v>
      </c>
      <c r="W10" s="4">
        <f>B22/SUM(B4:B9,B11:B21,B23:B34)</f>
        <v>3.7548610146056968E-2</v>
      </c>
      <c r="X10" s="4">
        <f>B23/SUM(B4:B9,B11:B22,B24:B34)</f>
        <v>2.4328473857970639E-2</v>
      </c>
      <c r="Y10" s="4">
        <f>B24/SUM(B4:B9,B11:B23,B25:B34)</f>
        <v>2.1923812127893617E-2</v>
      </c>
      <c r="Z10" s="4">
        <f>B25/SUM(B4:B9,B11:B24,B26:B34)</f>
        <v>2.1856492243587808E-2</v>
      </c>
      <c r="AA10" s="4">
        <f>B26/SUM(B4:B9,B11:B25,B27:B34)</f>
        <v>1.9349674421253561E-2</v>
      </c>
      <c r="AB10" s="4">
        <f>B27/SUM(B4:B9,B11:B26,B28:B34)</f>
        <v>1.9658048504238065E-2</v>
      </c>
      <c r="AC10" s="4">
        <f>B28/SUM(B4:B9,B11:B27,B29:B34)</f>
        <v>1.9349674421253561E-2</v>
      </c>
      <c r="AD10" s="4">
        <f>B29/SUM(B4:B9,B11:B28,B30:B34)</f>
        <v>1.8540947714338122E-2</v>
      </c>
      <c r="AE10" s="4">
        <f>B30/SUM(B4:B9,B11:B29,B31:B34)</f>
        <v>1.8259915277965541E-2</v>
      </c>
      <c r="AF10" s="4">
        <f>B31/SUM(B4:B9,B11:B30,B32:B34)</f>
        <v>1.9349674421253561E-2</v>
      </c>
      <c r="AG10" s="4">
        <f>B32/SUM(B4:B9,B11:B31,B33:B34)</f>
        <v>1.7269639619156053E-2</v>
      </c>
      <c r="AH10" s="4">
        <f>B33/SUM(B4:B9,B11:B32,B34)</f>
        <v>3.8352789963573365E-2</v>
      </c>
      <c r="AI10" s="4">
        <f>B34/SUM(B4:B9,B11:B33)</f>
        <v>1.5484246040564462E-2</v>
      </c>
    </row>
    <row r="11" spans="1:35" x14ac:dyDescent="0.2">
      <c r="A11" t="s">
        <v>31</v>
      </c>
      <c r="B11" s="2">
        <v>24469733</v>
      </c>
      <c r="C11" s="5" t="s">
        <v>89</v>
      </c>
      <c r="D11" t="s">
        <v>31</v>
      </c>
      <c r="E11" s="4">
        <f>B4/SUM(B5:B10,B12:B34)</f>
        <v>8.4916378441044382E-2</v>
      </c>
      <c r="F11" s="4">
        <f>B5/SUM(B4,B6:B10,B12:B34)</f>
        <v>6.5734294435191548E-2</v>
      </c>
      <c r="G11" s="4">
        <f>B6/SUM(B4:B5,B7:B10,B12:B34)</f>
        <v>6.183206881662652E-2</v>
      </c>
      <c r="H11" s="4">
        <f>B7/SUM(B4:B6,B8:B10,B12:B34)</f>
        <v>3.8283392831109674E-2</v>
      </c>
      <c r="I11" s="4">
        <f>B8/SUM(B4:B7,B9:B10,B12:B34)</f>
        <v>5.9026160459663593E-2</v>
      </c>
      <c r="J11" s="4">
        <f>B9/SUM(B4:B8,B10,B12:B34)</f>
        <v>3.7480720654339793E-2</v>
      </c>
      <c r="K11" s="4">
        <f>B10/SUM(B4:B9,B12:B34)</f>
        <v>4.5951212441509022E-2</v>
      </c>
      <c r="L11" s="3"/>
      <c r="M11" s="4">
        <f>B12/SUM(B4:B10,B13:B34)</f>
        <v>3.5086360330696509E-2</v>
      </c>
      <c r="N11" s="4">
        <f>B13/SUM(B4:B10,B12,B14:B34)</f>
        <v>4.1480736915581448E-2</v>
      </c>
      <c r="O11" s="4">
        <f>B14/SUM(B4:B10,B12:B13,B15:B34)</f>
        <v>3.9721199399249958E-2</v>
      </c>
      <c r="P11" s="4">
        <f>B15/SUM(B4:B10,B12:B14,B16:B34)</f>
        <v>3.9152521358165049E-2</v>
      </c>
      <c r="Q11" s="4">
        <f>B16/SUM(B4:B10,B12:B15,B17:B34)</f>
        <v>3.7480720654339793E-2</v>
      </c>
      <c r="R11" s="4">
        <f>B17/SUM(B4:B10,B12:B16,B18:B34)</f>
        <v>3.6476249301825962E-2</v>
      </c>
      <c r="S11" s="4">
        <f>B18/SUM(B4:B10,B12:B17,B19:B34)</f>
        <v>3.5370962735812077E-2</v>
      </c>
      <c r="T11" s="4">
        <f>B19/SUM(B4:B10,B12:B18,B20:B34)</f>
        <v>3.1008467989617958E-2</v>
      </c>
      <c r="U11" s="4">
        <f>B20/SUM(B4:B10,B12:B19,B21:B34)</f>
        <v>3.5086360330696509E-2</v>
      </c>
      <c r="V11" s="4">
        <f>B21/SUM(B4:B10,B12:B20,B22:B34)</f>
        <v>2.698906976856728E-2</v>
      </c>
      <c r="W11" s="4">
        <f>B22/SUM(B4:B10,B12:B21,B23:B34)</f>
        <v>3.7480720654339793E-2</v>
      </c>
      <c r="X11" s="4">
        <f>B23/SUM(B4:B10,B12:B22,B24:B34)</f>
        <v>2.4285046405416844E-2</v>
      </c>
      <c r="Y11" s="4">
        <f>B24/SUM(B4:B10,B12:B23,B25:B34)</f>
        <v>2.1884768815678086E-2</v>
      </c>
      <c r="Z11" s="4">
        <f>B25/SUM(B4:B10,B12:B24,B26:B34)</f>
        <v>2.1817571378422444E-2</v>
      </c>
      <c r="AA11" s="4">
        <f>B26/SUM(B4:B10,B12:B25,B27:B34)</f>
        <v>1.9315301941751597E-2</v>
      </c>
      <c r="AB11" s="4">
        <f>B27/SUM(B4:B10,B12:B26,B28:B34)</f>
        <v>1.9623117688188425E-2</v>
      </c>
      <c r="AC11" s="4">
        <f>B28/SUM(B4:B10,B12:B27,B29:B34)</f>
        <v>1.9315301941751597E-2</v>
      </c>
      <c r="AD11" s="3"/>
      <c r="AE11" s="4">
        <f>B30/SUM(B4:B10,B12:B29,B31:B34)</f>
        <v>1.8227513246323091E-2</v>
      </c>
      <c r="AF11" s="4">
        <f>B31/SUM(B4:B10,B12:B30,B32:B34)</f>
        <v>1.9315301941751597E-2</v>
      </c>
      <c r="AG11" s="4">
        <f>B32/SUM(B4:B10,B12:B31,B33:B34)</f>
        <v>1.7239024571244627E-2</v>
      </c>
      <c r="AH11" s="4">
        <f>B33/SUM(B4:B10,B12:B32,B34)</f>
        <v>3.8283392831109674E-2</v>
      </c>
      <c r="AI11" s="4">
        <f>B34/SUM(B4:B10,B12:B33)</f>
        <v>1.5456844171270818E-2</v>
      </c>
    </row>
    <row r="12" spans="1:35" x14ac:dyDescent="0.2">
      <c r="A12" s="8" t="s">
        <v>32</v>
      </c>
      <c r="B12" s="17">
        <f>TRUNC(B46)</f>
        <v>19660028</v>
      </c>
      <c r="C12" s="5" t="s">
        <v>89</v>
      </c>
      <c r="D12" t="s">
        <v>32</v>
      </c>
      <c r="E12" s="4">
        <f>B4/SUM(B5:B11,B13:B34)</f>
        <v>8.4159207489467786E-2</v>
      </c>
      <c r="F12" s="4">
        <f>B5/SUM(B4,B6:B11,B13:B34)</f>
        <v>6.51584361297914E-2</v>
      </c>
      <c r="G12" s="4">
        <f>B6/SUM(B4:B5,B7:B11,B13:B34)</f>
        <v>6.129236158918059E-2</v>
      </c>
      <c r="H12" s="4">
        <f>B7/SUM(B4:B6,B8:B11,B13:B34)</f>
        <v>3.7956580056596675E-2</v>
      </c>
      <c r="I12" s="4">
        <f>B8/SUM(B4:B7,B9:B11,B13:B34)</f>
        <v>5.8512294489188287E-2</v>
      </c>
      <c r="J12" s="4">
        <f>B9/SUM(B4:B8,B10:B11,B13:B34)</f>
        <v>3.7161005273049719E-2</v>
      </c>
      <c r="K12" s="4">
        <f>B10/SUM(B4:B9,B11,B13:B34)</f>
        <v>4.5556069962330609E-2</v>
      </c>
      <c r="L12" s="4">
        <f>B11/SUM(B4:B10,B13:B34)</f>
        <v>4.3670022709730381E-2</v>
      </c>
      <c r="M12" s="3"/>
      <c r="N12" s="4">
        <f>B13/SUM(B4:B11,B14:B34)</f>
        <v>4.112554834309249E-2</v>
      </c>
      <c r="O12" s="4">
        <f>B14/SUM(B4:B11,B13,B15:B34)</f>
        <v>3.9381646990652996E-2</v>
      </c>
      <c r="P12" s="4">
        <f>B15/SUM(B4:B11,B13:B14,B16:B34)</f>
        <v>3.8818011728853609E-2</v>
      </c>
      <c r="Q12" s="4">
        <f>B16/SUM(B4:B11,B13:B15,B17:B34)</f>
        <v>3.7161005273049719E-2</v>
      </c>
      <c r="R12" s="4">
        <f>B17/SUM(B4:B11,B13:B16,B18:B34)</f>
        <v>3.616540087090326E-2</v>
      </c>
      <c r="S12" s="4">
        <f>B18/SUM(B4:B11,B13:B17,B19:B34)</f>
        <v>3.5069852195722305E-2</v>
      </c>
      <c r="T12" s="4">
        <f>B19/SUM(B4:B11,B13:B18,B20:B34)</f>
        <v>3.0745597873857729E-2</v>
      </c>
      <c r="U12" s="3"/>
      <c r="V12" s="4">
        <f>B21/SUM(B4:B11,B13:B20,B22:B34)</f>
        <v>2.6761157992824722E-2</v>
      </c>
      <c r="W12" s="4">
        <f>B22/SUM(B4:B11,B13:B21,B23:B34)</f>
        <v>3.7161005273049719E-2</v>
      </c>
      <c r="X12" s="4">
        <f>B23/SUM(B4:B11,B13:B22,B24:B34)</f>
        <v>2.4080504426227851E-2</v>
      </c>
      <c r="Y12" s="4">
        <f>B24/SUM(B4:B11,B13:B23,B25:B34)</f>
        <v>2.1700871603780255E-2</v>
      </c>
      <c r="Z12" s="4">
        <f>B25/SUM(B4:B11,B13:B24,B26:B34)</f>
        <v>2.1634250779399313E-2</v>
      </c>
      <c r="AA12" s="4">
        <f>B26/SUM(B4:B11,B13:B25,B27:B34)</f>
        <v>1.9153400589091419E-2</v>
      </c>
      <c r="AB12" s="4">
        <f>B27/SUM(B4:B11,B13:B26,B28:B34)</f>
        <v>1.9458586961984378E-2</v>
      </c>
      <c r="AC12" s="4">
        <f>B28/SUM(B4:B11,B13:B27,B29:B34)</f>
        <v>1.9153400589091419E-2</v>
      </c>
      <c r="AD12" s="4">
        <f>B29/SUM(B4:B11,B13:B28,B30:B34)</f>
        <v>1.8353024916777906E-2</v>
      </c>
      <c r="AE12" s="4">
        <f>B30/SUM(B4:B11,B13:B29,B31:B34)</f>
        <v>1.8074891447831015E-2</v>
      </c>
      <c r="AF12" s="4">
        <f>B31/SUM(B4:B11,B13:B30,B32:B34)</f>
        <v>1.9153400589091419E-2</v>
      </c>
      <c r="AG12" s="4">
        <f>B32/SUM(B4:B11,B13:B31,B33:B34)</f>
        <v>1.7094818498931318E-2</v>
      </c>
      <c r="AH12" s="4">
        <f>B33/SUM(B4:B11,B13:B32,B34)</f>
        <v>3.7956580056596675E-2</v>
      </c>
      <c r="AI12" s="4">
        <f>B34/SUM(B4:B11,B13:B33)</f>
        <v>1.532777084225829E-2</v>
      </c>
    </row>
    <row r="13" spans="1:35" x14ac:dyDescent="0.2">
      <c r="A13" t="s">
        <v>34</v>
      </c>
      <c r="B13" s="2">
        <v>23100300</v>
      </c>
      <c r="C13" s="5" t="s">
        <v>89</v>
      </c>
      <c r="D13" t="s">
        <v>34</v>
      </c>
      <c r="E13" s="4">
        <f>B4/SUM(B5:B12,B14:B34)</f>
        <v>8.4699410761086391E-2</v>
      </c>
      <c r="F13" s="4">
        <f>B5/SUM(B4,B6:B12,B14:B34)</f>
        <v>6.5569300537328956E-2</v>
      </c>
      <c r="G13" s="4">
        <f>B6/SUM(B4:B5,B7:B12,B14:B34)</f>
        <v>6.167743640037894E-2</v>
      </c>
      <c r="H13" s="4">
        <f>B7/SUM(B4:B6,B8:B12,B14:B34)</f>
        <v>3.8189770092243717E-2</v>
      </c>
      <c r="I13" s="4">
        <f>B8/SUM(B4:B7,B9:B12,B14:B34)</f>
        <v>5.8878934287919113E-2</v>
      </c>
      <c r="J13" s="4">
        <f>B9/SUM(B4:B8,B10:B12,B14:B34)</f>
        <v>3.7389131551839899E-2</v>
      </c>
      <c r="K13" s="4">
        <f>B10/SUM(B4:B9,B11:B12,B14:B34)</f>
        <v>4.5838010057327669E-2</v>
      </c>
      <c r="L13" s="4">
        <f>B11/SUM(B4:B10,B12,B14:B34)</f>
        <v>4.3939799784743987E-2</v>
      </c>
      <c r="M13" s="4">
        <f>B12/SUM(B4:B11,B14:B34)</f>
        <v>3.5000819553882505E-2</v>
      </c>
      <c r="N13" s="3"/>
      <c r="O13" s="4">
        <f>B14/SUM(B4:B12,B15:B34)</f>
        <v>3.9623926290282788E-2</v>
      </c>
      <c r="P13" s="4">
        <f>B15/SUM(B4:B12,B14,B16:B34)</f>
        <v>3.9056693196606401E-2</v>
      </c>
      <c r="Q13" s="4">
        <f>B16/SUM(B4:B12,B14:B15,B17:B34)</f>
        <v>3.7389131551839899E-2</v>
      </c>
      <c r="R13" s="4">
        <f>B17/SUM(B4:B12,B14:B16,B18:B34)</f>
        <v>3.6387200845929835E-2</v>
      </c>
      <c r="S13" s="4">
        <f>B18/SUM(B4:B12,B14:B17,B19:B34)</f>
        <v>3.5284704443623881E-2</v>
      </c>
      <c r="T13" s="4">
        <f>B19/SUM(B4:B12,B14:B18,B20:B34)</f>
        <v>3.0933166251886048E-2</v>
      </c>
      <c r="U13" s="4">
        <f>B20/SUM(B4:B12,B14:B19,B21:B34)</f>
        <v>3.5000819553882505E-2</v>
      </c>
      <c r="V13" s="4">
        <f>B21/SUM(B4:B12,B14:B20,B22:B34)</f>
        <v>2.692378373179594E-2</v>
      </c>
      <c r="W13" s="4">
        <f>B22/SUM(B4:B12,B14:B21,B23:B34)</f>
        <v>3.7389131551839899E-2</v>
      </c>
      <c r="X13" s="4">
        <f>B23/SUM(B4:B12,B14:B22,B24:B34)</f>
        <v>2.4226455649103935E-2</v>
      </c>
      <c r="Y13" s="4">
        <f>B24/SUM(B4:B12,B14:B23,B25:B34)</f>
        <v>2.1832092465199626E-2</v>
      </c>
      <c r="Z13" s="4">
        <f>B25/SUM(B4:B12,B14:B24,B26:B34)</f>
        <v>2.1765060216252463E-2</v>
      </c>
      <c r="AA13" s="4">
        <f>B26/SUM(B4:B12,B14:B25,B27:B34)</f>
        <v>1.9268926884030889E-2</v>
      </c>
      <c r="AB13" s="4">
        <f>B27/SUM(B4:B12,B14:B26,B28:B34)</f>
        <v>1.9575989387031232E-2</v>
      </c>
      <c r="AC13" s="4">
        <f>B28/SUM(B4:B12,B14:B27,B29:B34)</f>
        <v>1.9268926884030889E-2</v>
      </c>
      <c r="AD13" s="4">
        <f>B29/SUM(B4:B12,B14:B28,B30:B34)</f>
        <v>1.8463636179500156E-2</v>
      </c>
      <c r="AE13" s="4">
        <f>B30/SUM(B4:B12,B14:B29,B31:B34)</f>
        <v>1.8183796505102563E-2</v>
      </c>
      <c r="AF13" s="4">
        <f>B31/SUM(B4:B12,B14:B30,B32:B34)</f>
        <v>1.9268926884030889E-2</v>
      </c>
      <c r="AG13" s="4">
        <f>B32/SUM(B4:B12,B14:B31,B33:B34)</f>
        <v>1.7197718656612276E-2</v>
      </c>
      <c r="AH13" s="4">
        <f>B33/SUM(B4:B12,B14:B32,B34)</f>
        <v>3.8189770092243717E-2</v>
      </c>
      <c r="AI13" s="4">
        <f>B34/SUM(B4:B12,B14:B33)</f>
        <v>1.5419873216656086E-2</v>
      </c>
    </row>
    <row r="14" spans="1:35" x14ac:dyDescent="0.2">
      <c r="A14" t="s">
        <v>36</v>
      </c>
      <c r="B14" s="2">
        <v>22157862</v>
      </c>
      <c r="C14" s="5" t="s">
        <v>89</v>
      </c>
      <c r="D14" t="s">
        <v>36</v>
      </c>
      <c r="E14" s="4">
        <f>B4/SUM(B5:B13,B15:B34)</f>
        <v>8.4550737461178624E-2</v>
      </c>
      <c r="F14" s="4">
        <f>B5/SUM(B4,B6:B13,B15:B34)</f>
        <v>6.5456232752668708E-2</v>
      </c>
      <c r="G14" s="4">
        <f>B6/SUM(B4:B5,B7:B13,B15:B34)</f>
        <v>6.157146753865405E-2</v>
      </c>
      <c r="H14" s="4">
        <f>B7/SUM(B4:B6,B8:B13,B15:B34)</f>
        <v>3.8125604875635682E-2</v>
      </c>
      <c r="I14" s="4">
        <f>B8/SUM(B4:B7,B9:B13,B15:B34)</f>
        <v>5.877803976674454E-2</v>
      </c>
      <c r="J14" s="4">
        <f>B9/SUM(B4:B8,B10:B13,B15:B34)</f>
        <v>3.7326359906859168E-2</v>
      </c>
      <c r="K14" s="4">
        <f>B10/SUM(B4:B9,B11:B13,B15:B34)</f>
        <v>4.5760428109785568E-2</v>
      </c>
      <c r="L14" s="4">
        <f>B11/SUM(B4:B10,B12:B13,B15:B34)</f>
        <v>4.3865565357316824E-2</v>
      </c>
      <c r="M14" s="4">
        <f>B12/SUM(B4:B11,B13,B15:B34)</f>
        <v>3.4942192641255448E-2</v>
      </c>
      <c r="N14" s="4">
        <f>B13/SUM(B4:B12,B15:B34)</f>
        <v>4.130924655471812E-2</v>
      </c>
      <c r="O14" s="3"/>
      <c r="P14" s="4">
        <f>B15/SUM(B4:B13,B16:B34)</f>
        <v>3.8991016699592693E-2</v>
      </c>
      <c r="Q14" s="4">
        <f>B16/SUM(B4:B13,B15,B17:B34)</f>
        <v>3.7326359906859168E-2</v>
      </c>
      <c r="R14" s="4">
        <f>B17/SUM(B4:B13,B15:B16,B18:B34)</f>
        <v>3.6326170218973317E-2</v>
      </c>
      <c r="S14" s="4">
        <f>B18/SUM(B4:B13,B15:B17,B19:B34)</f>
        <v>3.5225585835697903E-2</v>
      </c>
      <c r="T14" s="4">
        <f>B19/SUM(B4:B13,B15:B18,B20:B34)</f>
        <v>3.0881556013718527E-2</v>
      </c>
      <c r="U14" s="4">
        <f>B20/SUM(B4:B13,B15:B19,B21:B34)</f>
        <v>3.4942192641255448E-2</v>
      </c>
      <c r="V14" s="4">
        <f>B21/SUM(B4:B13,B15:B20,B22:B34)</f>
        <v>2.6879037331893913E-2</v>
      </c>
      <c r="W14" s="4">
        <f>B22/SUM(B4:B13,B15:B21,B23:B34)</f>
        <v>3.7326359906859168E-2</v>
      </c>
      <c r="X14" s="4">
        <f>B23/SUM(B4:B13,B15:B22,B24:B34)</f>
        <v>2.4186297696728126E-2</v>
      </c>
      <c r="Y14" s="4">
        <f>B24/SUM(B4:B13,B15:B23,B25:B34)</f>
        <v>2.1795987887209826E-2</v>
      </c>
      <c r="Z14" s="4">
        <f>B25/SUM(B4:B13,B15:B24,B26:B34)</f>
        <v>2.1729068849378367E-2</v>
      </c>
      <c r="AA14" s="4">
        <f>B26/SUM(B4:B13,B15:B25,B27:B34)</f>
        <v>1.9237140912672826E-2</v>
      </c>
      <c r="AB14" s="4">
        <f>B27/SUM(B4:B13,B15:B26,B28:B34)</f>
        <v>1.9543687173863497E-2</v>
      </c>
      <c r="AC14" s="4">
        <f>B28/SUM(B4:B13,B15:B27,B29:B34)</f>
        <v>1.9237140912672826E-2</v>
      </c>
      <c r="AD14" s="4">
        <f>B29/SUM(B4:B13,B15:B28,B30:B34)</f>
        <v>1.8433202637433487E-2</v>
      </c>
      <c r="AE14" s="4">
        <f>B30/SUM(B4:B13,B15:B29,B31:B34)</f>
        <v>1.8153832443526995E-2</v>
      </c>
      <c r="AF14" s="4">
        <f>B31/SUM(B4:B13,B15:B30,B32:B34)</f>
        <v>1.9237140912672826E-2</v>
      </c>
      <c r="AG14" s="4">
        <f>B32/SUM(B4:B13,B15:B31,B33:B34)</f>
        <v>1.7169406897960392E-2</v>
      </c>
      <c r="AH14" s="4">
        <f>B33/SUM(B4:B13,B15:B32,B34)</f>
        <v>3.8125604875635682E-2</v>
      </c>
      <c r="AI14" s="4">
        <f>B34/SUM(B4:B13,B15:B33)</f>
        <v>1.5394532532175487E-2</v>
      </c>
    </row>
    <row r="15" spans="1:35" x14ac:dyDescent="0.2">
      <c r="A15" t="s">
        <v>38</v>
      </c>
      <c r="B15" s="2">
        <v>21852586</v>
      </c>
      <c r="C15" s="5" t="s">
        <v>89</v>
      </c>
      <c r="D15" t="s">
        <v>38</v>
      </c>
      <c r="E15" s="4">
        <f>B4/SUM(B5:B14,B16:B34)</f>
        <v>8.4502690823167692E-2</v>
      </c>
      <c r="F15" s="4">
        <f>B5/SUM(B4,B6:B14,B16:B34)</f>
        <v>6.5419691225324456E-2</v>
      </c>
      <c r="G15" s="4">
        <f>B6/SUM(B4:B5,B7:B14,B16:B34)</f>
        <v>6.153721997344113E-2</v>
      </c>
      <c r="H15" s="4">
        <f>B7/SUM(B4:B6,B8:B14,B16:B34)</f>
        <v>3.8104866585801318E-2</v>
      </c>
      <c r="I15" s="4">
        <f>B8/SUM(B4:B7,B9:B14,B16:B34)</f>
        <v>5.874543195777357E-2</v>
      </c>
      <c r="J15" s="4">
        <f>B9/SUM(B4:B8,B10:B14,B16:B34)</f>
        <v>3.7306071986585365E-2</v>
      </c>
      <c r="K15" s="4">
        <f>B10/SUM(B4:B9,B11:B14,B16:B34)</f>
        <v>4.5735353923980017E-2</v>
      </c>
      <c r="L15" s="4">
        <f>B11/SUM(B4:B10,B12:B14,B16:B34)</f>
        <v>4.3841572979559311E-2</v>
      </c>
      <c r="M15" s="4">
        <f>B12/SUM(B4:B11,B13:B14,B16:B34)</f>
        <v>3.4923244209796971E-2</v>
      </c>
      <c r="N15" s="4">
        <f>B13/SUM(B4:B12,B14,B16:B34)</f>
        <v>4.1286707662405123E-2</v>
      </c>
      <c r="O15" s="4">
        <f>B14/SUM(B4:B13,B16:B34)</f>
        <v>3.9535712948081767E-2</v>
      </c>
      <c r="P15" s="3"/>
      <c r="Q15" s="4">
        <f>B16/SUM(B4:B14,B17:B34)</f>
        <v>3.7306071986585365E-2</v>
      </c>
      <c r="R15" s="4">
        <f>B17/SUM(B4:B14,B16,B18:B34)</f>
        <v>3.6306444956859571E-2</v>
      </c>
      <c r="S15" s="4">
        <f>B18/SUM(B4:B14,B16:B17,B19:B34)</f>
        <v>3.5206478498145677E-2</v>
      </c>
      <c r="T15" s="4">
        <f>B19/SUM(B4:B14,B16:B18,B20:B34)</f>
        <v>3.086487525167389E-2</v>
      </c>
      <c r="U15" s="4">
        <f>B20/SUM(B4:B14,B16:B19,B21:B34)</f>
        <v>3.4923244209796971E-2</v>
      </c>
      <c r="V15" s="4">
        <f>B21/SUM(B4:B14,B16:B20,B22:B34)</f>
        <v>2.6864574882499544E-2</v>
      </c>
      <c r="W15" s="4">
        <f>B22/SUM(B4:B14,B16:B21,B23:B34)</f>
        <v>3.7306071986585365E-2</v>
      </c>
      <c r="X15" s="4">
        <f>B23/SUM(B4:B14,B16:B22,B24:B34)</f>
        <v>2.4173318200946283E-2</v>
      </c>
      <c r="Y15" s="4">
        <f>B24/SUM(B4:B14,B16:B23,B25:B34)</f>
        <v>2.178431842716886E-2</v>
      </c>
      <c r="Z15" s="4">
        <f>B25/SUM(B4:B14,B16:B24,B26:B34)</f>
        <v>2.1717435978943864E-2</v>
      </c>
      <c r="AA15" s="4">
        <f>B26/SUM(B4:B14,B16:B25,B27:B34)</f>
        <v>1.9226867224977254E-2</v>
      </c>
      <c r="AB15" s="4">
        <f>B27/SUM(B4:B14,B16:B26,B28:B34)</f>
        <v>1.9533246636181077E-2</v>
      </c>
      <c r="AC15" s="4">
        <f>B28/SUM(B4:B14,B16:B27,B29:B34)</f>
        <v>1.9226867224977254E-2</v>
      </c>
      <c r="AD15" s="4">
        <f>B29/SUM(B4:B14,B16:B28,B30:B34)</f>
        <v>1.8423366057568009E-2</v>
      </c>
      <c r="AE15" s="4">
        <f>B30/SUM(B4:B14,B16:B29,B31:B34)</f>
        <v>1.8144147601034107E-2</v>
      </c>
      <c r="AF15" s="4">
        <f>B31/SUM(B4:B14,B16:B30,B32:B34)</f>
        <v>1.9226867224977254E-2</v>
      </c>
      <c r="AG15" s="4">
        <f>B32/SUM(B4:B14,B16:B31,B33:B34)</f>
        <v>1.7160256085692622E-2</v>
      </c>
      <c r="AH15" s="4">
        <f>B33/SUM(B4:B14,B16:B32,B34)</f>
        <v>3.8104866585801318E-2</v>
      </c>
      <c r="AI15" s="4">
        <f>B34/SUM(B4:B14,B16:B33)</f>
        <v>1.5386341987316143E-2</v>
      </c>
    </row>
    <row r="16" spans="1:35" x14ac:dyDescent="0.2">
      <c r="A16" s="7" t="s">
        <v>40</v>
      </c>
      <c r="B16" s="17">
        <f>TRUNC(C46)</f>
        <v>20953197</v>
      </c>
      <c r="C16" s="5" t="s">
        <v>89</v>
      </c>
      <c r="D16" t="s">
        <v>40</v>
      </c>
      <c r="E16" s="4">
        <f>B4/SUM(B5:B15,B17:B34)</f>
        <v>8.4361455094428731E-2</v>
      </c>
      <c r="F16" s="4">
        <f>B5/SUM(B4,B6:B15,B17:B34)</f>
        <v>6.5312271166810751E-2</v>
      </c>
      <c r="G16" s="4">
        <f>B6/SUM(B4:B5,B7:B15,B17:B34)</f>
        <v>6.1436542600929754E-2</v>
      </c>
      <c r="H16" s="4">
        <f>B7/SUM(B4:B6,B8:B15,B17:B34)</f>
        <v>3.8043899402517081E-2</v>
      </c>
      <c r="I16" s="4">
        <f>B8/SUM(B4:B7,B9:B15,B17:B34)</f>
        <v>5.8649574414604728E-2</v>
      </c>
      <c r="J16" s="3"/>
      <c r="K16" s="4">
        <f>B10/SUM(B4:B9,B11:B15,B17:B34)</f>
        <v>4.5661641076853547E-2</v>
      </c>
      <c r="L16" s="4">
        <f>B11/SUM(B4:B10,B12:B15,B17:B34)</f>
        <v>4.3771040145295252E-2</v>
      </c>
      <c r="M16" s="4">
        <f>B12/SUM(B4:B11,B13:B15,B17:B34)</f>
        <v>3.4867538551577835E-2</v>
      </c>
      <c r="N16" s="4">
        <f>B13/SUM(B4:B12,B14:B15,B17:B34)</f>
        <v>4.1220447437542218E-2</v>
      </c>
      <c r="O16" s="4">
        <f>B14/SUM(B4:B13,B15,B17:B34)</f>
        <v>3.9472369384897121E-2</v>
      </c>
      <c r="P16" s="4">
        <f>B15/SUM(B4:B14,B17:B34)</f>
        <v>3.8907387087948803E-2</v>
      </c>
      <c r="Q16" s="3"/>
      <c r="R16" s="4">
        <f>B17/SUM(B4:B15,B18:B34)</f>
        <v>3.6248455694124694E-2</v>
      </c>
      <c r="S16" s="4">
        <f>B18/SUM(B4:B15,B17,B19:B34)</f>
        <v>3.5150305711770254E-2</v>
      </c>
      <c r="T16" s="4">
        <f>B19/SUM(B4:B15,B17:B18,B20:B34)</f>
        <v>3.0815835803703555E-2</v>
      </c>
      <c r="U16" s="4">
        <f>B20/SUM(B4:B15,B17:B19,B21:B34)</f>
        <v>3.4867538551577835E-2</v>
      </c>
      <c r="V16" s="4">
        <f>B21/SUM(B4:B15,B17:B20,B22:B34)</f>
        <v>2.6822056657436411E-2</v>
      </c>
      <c r="W16" s="3"/>
      <c r="X16" s="4">
        <f>B23/SUM(B4:B15,B17:B22,B24:B34)</f>
        <v>2.413515950627497E-2</v>
      </c>
      <c r="Y16" s="3"/>
      <c r="Z16" s="4">
        <f>B25/SUM(B4:B15,B17:B24,B26:B34)</f>
        <v>2.1683236083177633E-2</v>
      </c>
      <c r="AA16" s="4">
        <f>B26/SUM(B4:B15,B17:B25,B27:B34)</f>
        <v>1.9196663084232946E-2</v>
      </c>
      <c r="AB16" s="4">
        <f>B27/SUM(B4:B15,B17:B26,B28:B34)</f>
        <v>1.9502551984038208E-2</v>
      </c>
      <c r="AC16" s="4">
        <f>B28/SUM(B4:B15,B17:B27,B29:B34)</f>
        <v>1.9196663084232946E-2</v>
      </c>
      <c r="AD16" s="4">
        <f>B29/SUM(B4:B15,B17:B28,B30:B34)</f>
        <v>1.8394446944528586E-2</v>
      </c>
      <c r="AE16" s="4">
        <f>B30/SUM(B4:B15,B17:B29,B31:B34)</f>
        <v>1.8115674572788155E-2</v>
      </c>
      <c r="AF16" s="4">
        <f>B31/SUM(B4:B15,B17:B30,B32:B34)</f>
        <v>1.9196663084232946E-2</v>
      </c>
      <c r="AG16" s="4">
        <f>B32/SUM(B4:B15,B17:B31,B33:B34)</f>
        <v>1.7133353029098616E-2</v>
      </c>
      <c r="AH16" s="4">
        <f>B33/SUM(B4:B15,B17:B32,B34)</f>
        <v>3.8043899402517081E-2</v>
      </c>
      <c r="AI16" s="4">
        <f>B34/SUM(B4:B15,B17:B33)</f>
        <v>1.5362261993886557E-2</v>
      </c>
    </row>
    <row r="17" spans="1:35" x14ac:dyDescent="0.2">
      <c r="A17" t="s">
        <v>42</v>
      </c>
      <c r="B17" s="2">
        <v>20411420</v>
      </c>
      <c r="C17" s="5" t="s">
        <v>89</v>
      </c>
      <c r="D17" t="s">
        <v>76</v>
      </c>
      <c r="E17" s="4">
        <f>B4/SUM(B5:B16,B18:B34)</f>
        <v>8.4276604662087501E-2</v>
      </c>
      <c r="F17" s="4">
        <f>B5/SUM(B4,B6:B16,B18:B34)</f>
        <v>6.5247733194663288E-2</v>
      </c>
      <c r="G17" s="4">
        <f>B6/SUM(B4:B5,B7:B16,B18:B34)</f>
        <v>6.1376055055209475E-2</v>
      </c>
      <c r="H17" s="4">
        <f>B7/SUM(B4:B6,B8:B16,B18:B34)</f>
        <v>3.8007267849657821E-2</v>
      </c>
      <c r="I17" s="4">
        <f>B8/SUM(B4:B7,B9:B16,B18:B34)</f>
        <v>5.8591982253452801E-2</v>
      </c>
      <c r="J17" s="4">
        <f>B9/SUM(B4:B8,B10:B16,B18:B34)</f>
        <v>3.7210592555773504E-2</v>
      </c>
      <c r="K17" s="4">
        <f>B10/SUM(B4:B9,B11:B16,B18:B34)</f>
        <v>4.5617352246778174E-2</v>
      </c>
      <c r="L17" s="4">
        <f>B11/SUM(B4:B10,B12:B16,B18:B34)</f>
        <v>4.3728661761754828E-2</v>
      </c>
      <c r="M17" s="4">
        <f>B12/SUM(B4:B11,B13:B16,B18:B34)</f>
        <v>3.4834068073322802E-2</v>
      </c>
      <c r="N17" s="4">
        <f>B13/SUM(B4:B12,B14:B16,B18:B34)</f>
        <v>4.1180635923479751E-2</v>
      </c>
      <c r="O17" s="4">
        <f>B14/SUM(B4:B13,B15:B16,B18:B34)</f>
        <v>3.9434310141113191E-2</v>
      </c>
      <c r="P17" s="4">
        <f>B15/SUM(B4:B14,B16,B18:B34)</f>
        <v>3.8869892970407743E-2</v>
      </c>
      <c r="Q17" s="4">
        <f>B16/SUM(B4:B14,B15,B18:B34)</f>
        <v>3.7210592555773504E-2</v>
      </c>
      <c r="R17" s="3"/>
      <c r="S17" s="4">
        <f>B18/SUM(B4:B16,B19:B34)</f>
        <v>3.5116554585383479E-2</v>
      </c>
      <c r="T17" s="4">
        <f>B19/SUM(B4:B16,B18,B20:B34)</f>
        <v>3.0786370390940378E-2</v>
      </c>
      <c r="U17" s="4">
        <f>B20/SUM(B4:B16,B18:B19,B21:B34)</f>
        <v>3.4834068073322802E-2</v>
      </c>
      <c r="V17" s="4">
        <f>B21/SUM(B4:B16,B18:B20,B22:B34)</f>
        <v>2.6796509277339672E-2</v>
      </c>
      <c r="W17" s="4">
        <f>B22/SUM(B4:B16,B18:B21,B23:B34)</f>
        <v>3.7210592555773504E-2</v>
      </c>
      <c r="X17" s="4">
        <f>B23/SUM(B4:B16,B18:B22,B24:B34)</f>
        <v>2.411223142899244E-2</v>
      </c>
      <c r="Y17" s="4">
        <f>B24/SUM(B4:B16,B18:B23,B25:B34)</f>
        <v>2.1729396822267481E-2</v>
      </c>
      <c r="Z17" s="4">
        <f>B25/SUM(B4:B16,B18:B24,B26:B34)</f>
        <v>2.1662686569848134E-2</v>
      </c>
      <c r="AA17" s="4">
        <f>B26/SUM(B4:B16,B18:B25,B27:B34)</f>
        <v>1.9178514367894008E-2</v>
      </c>
      <c r="AB17" s="4">
        <f>B27/SUM(B4:B16,B18:B26,B28:B34)</f>
        <v>1.9484108548800158E-2</v>
      </c>
      <c r="AC17" s="4">
        <f>B28/SUM(B4:B16,B18:B27,B29:B34)</f>
        <v>1.9178514367894008E-2</v>
      </c>
      <c r="AD17" s="4">
        <f>B29/SUM(B4:B16,B18:B28,B30:B34)</f>
        <v>1.8377070326391534E-2</v>
      </c>
      <c r="AE17" s="4">
        <f>B30/SUM(B4:B16,B18:B29,B31:B34)</f>
        <v>1.8098565981690309E-2</v>
      </c>
      <c r="AF17" s="4">
        <f>B31/SUM(B4:B16,B18:B30,B32:B34)</f>
        <v>1.9178514367894008E-2</v>
      </c>
      <c r="AG17" s="4">
        <f>B32/SUM(B4:B16,B18:B31,B33:B34)</f>
        <v>1.7117187747767399E-2</v>
      </c>
      <c r="AH17" s="4">
        <f>B33/SUM(B4:B16,B18:B32,B34)</f>
        <v>3.8007267849657821E-2</v>
      </c>
      <c r="AI17" s="4">
        <f>B34/SUM(B4:B16,B18:B33)</f>
        <v>1.5347792947565194E-2</v>
      </c>
    </row>
    <row r="18" spans="1:35" x14ac:dyDescent="0.2">
      <c r="A18" t="s">
        <v>44</v>
      </c>
      <c r="B18" s="2">
        <v>19814052</v>
      </c>
      <c r="C18" s="5" t="s">
        <v>89</v>
      </c>
      <c r="D18" t="s">
        <v>77</v>
      </c>
      <c r="E18" s="4">
        <f>B4/SUM(B5:B17,B19:B34)</f>
        <v>8.4183245476854865E-2</v>
      </c>
      <c r="F18" s="4">
        <f>B5/SUM(B4,B6:B17,B19:B34)</f>
        <v>6.5176720756268791E-2</v>
      </c>
      <c r="G18" s="4">
        <f>B6/SUM(B4:B5,B7:B17,B19:B34)</f>
        <v>6.1309498880540596E-2</v>
      </c>
      <c r="H18" s="4">
        <f>B7/SUM(B4:B6,B8:B17,B19:B34)</f>
        <v>3.7966959268492972E-2</v>
      </c>
      <c r="I18" s="4">
        <f>B8/SUM(B4:B7,B9:B17,B19:B34)</f>
        <v>5.8528611609070295E-2</v>
      </c>
      <c r="J18" s="4">
        <f>B9/SUM(B4:B8,B10:B17,B19:B34)</f>
        <v>3.7171159144477224E-2</v>
      </c>
      <c r="K18" s="4">
        <f>B10/SUM(B4:B9,B11:B17,B19:B34)</f>
        <v>4.5568618484011926E-2</v>
      </c>
      <c r="L18" s="4">
        <f>B11/SUM(B4:B10,B12:B17,B19:B34)</f>
        <v>4.3682030010735368E-2</v>
      </c>
      <c r="M18" s="4">
        <f>B12/SUM(B4:B11,B13:B17,B19:B34)</f>
        <v>3.4797237643454347E-2</v>
      </c>
      <c r="N18" s="4">
        <f>B13/SUM(B4:B12,B14:B17,B19:B34)</f>
        <v>4.1136828451800007E-2</v>
      </c>
      <c r="O18" s="4">
        <f>B14/SUM(B4:B13,B15:B17,B19:B34)</f>
        <v>3.939243067579256E-2</v>
      </c>
      <c r="P18" s="4">
        <f>B15/SUM(B4:B14,B16:B17,B19:B34)</f>
        <v>3.8828635310832901E-2</v>
      </c>
      <c r="Q18" s="4">
        <f>B16/SUM(B4:B15,B17,B19:B34)</f>
        <v>3.7171159144477224E-2</v>
      </c>
      <c r="R18" s="4">
        <f>B17/SUM(B4:B16,B19:B34)</f>
        <v>3.617527321494806E-2</v>
      </c>
      <c r="S18" s="3"/>
      <c r="T18" s="4">
        <f>B19/SUM(B4:B17,B20:B34)</f>
        <v>3.0753946821226719E-2</v>
      </c>
      <c r="U18" s="4">
        <f>B20/SUM(B4:B17,B19,B21:B34)</f>
        <v>3.4797237643454347E-2</v>
      </c>
      <c r="V18" s="4">
        <f>B21/SUM(B4:B17,B19:B20,B22:B34)</f>
        <v>2.6768396869355744E-2</v>
      </c>
      <c r="W18" s="4">
        <f>B22/SUM(B4:B17,B19:B21,B23:B34)</f>
        <v>3.7171159144477224E-2</v>
      </c>
      <c r="X18" s="4">
        <f>B23/SUM(B4:B17,B19:B22,B24:B34)</f>
        <v>2.4087001177017897E-2</v>
      </c>
      <c r="Y18" s="4">
        <f>B24/SUM(B4:B17,B19:B23,B25:B34)</f>
        <v>2.1706712738169952E-2</v>
      </c>
      <c r="Z18" s="4">
        <f>B25/SUM(B4:B17,B19:B24,B26:B34)</f>
        <v>2.1640073601926841E-2</v>
      </c>
      <c r="AA18" s="4">
        <f>B26/SUM(B4:B17,B19:B25,B27:B34)</f>
        <v>1.9158543173342438E-2</v>
      </c>
      <c r="AB18" s="4">
        <f>B27/SUM(B4:B17,B19:B26,B28:B34)</f>
        <v>1.9463813052031254E-2</v>
      </c>
      <c r="AC18" s="4">
        <f>B28/SUM(B4:B17,B19:B27,B29:B34)</f>
        <v>1.9158543173342438E-2</v>
      </c>
      <c r="AD18" s="4">
        <f>B29/SUM(B4:B17,B19:B28,B30:B34)</f>
        <v>1.8357948733580529E-2</v>
      </c>
      <c r="AE18" s="3"/>
      <c r="AF18" s="4">
        <f>B31/SUM(B4:B17,B19:B30,B32:B34)</f>
        <v>1.9158543173342438E-2</v>
      </c>
      <c r="AG18" s="4">
        <f>B32/SUM(B4:B17,B19:B31,B33:B34)</f>
        <v>1.7099399091519824E-2</v>
      </c>
      <c r="AH18" s="4">
        <f>B33/SUM(B4:B17,B19:B32,B34)</f>
        <v>3.7966959268492972E-2</v>
      </c>
      <c r="AI18" s="4">
        <f>B34/SUM(B4:B17,B19:B33)</f>
        <v>1.5331870813323559E-2</v>
      </c>
    </row>
    <row r="19" spans="1:35" x14ac:dyDescent="0.2">
      <c r="A19" t="s">
        <v>46</v>
      </c>
      <c r="B19" s="2">
        <v>17443775</v>
      </c>
      <c r="C19" s="5" t="s">
        <v>89</v>
      </c>
      <c r="D19" t="s">
        <v>46</v>
      </c>
      <c r="E19" s="4">
        <f>B4/SUM(B5:B18,B20:B34)</f>
        <v>8.3814838300149228E-2</v>
      </c>
      <c r="F19" s="4">
        <f>B5/SUM(B4,B6:B18,B20:B34)</f>
        <v>6.4896469726126366E-2</v>
      </c>
      <c r="G19" s="4">
        <f>B6/SUM(B4:B5,B7:B18,B20:B34)</f>
        <v>6.1046829383370776E-2</v>
      </c>
      <c r="H19" s="4">
        <f>B7/SUM(B4:B6,B8:B18,B20:B34)</f>
        <v>3.7807859299127416E-2</v>
      </c>
      <c r="I19" s="4">
        <f>B8/SUM(B4:B7,B9:B18,B20:B34)</f>
        <v>5.8278510553976572E-2</v>
      </c>
      <c r="J19" s="4">
        <f>B9/SUM(B4:B8,B10:B18,B20:B34)</f>
        <v>3.7015512887242231E-2</v>
      </c>
      <c r="K19" s="4">
        <f>B10/SUM(B4:B9,B11:B18,B20:B34)</f>
        <v>4.5376271303576604E-2</v>
      </c>
      <c r="L19" s="4">
        <f>B11/SUM(B4:B10,B12:B18,B20:B34)</f>
        <v>4.3497977498849774E-2</v>
      </c>
      <c r="M19" s="4">
        <f>B12/SUM(B4:B11,B13:B18,B20:B34)</f>
        <v>3.4651863778154865E-2</v>
      </c>
      <c r="N19" s="4">
        <f>B13/SUM(B4:B12,B14:B18,B20:B34)</f>
        <v>4.0963920961399884E-2</v>
      </c>
      <c r="O19" s="4">
        <f>B14/SUM(B4:B13,B15:B18,B20:B34)</f>
        <v>3.9227131541036575E-2</v>
      </c>
      <c r="P19" s="4">
        <f>B15/SUM(B4:B14,B16:B18,B20:B34)</f>
        <v>3.8665789991929801E-2</v>
      </c>
      <c r="Q19" s="4">
        <f>B16/SUM(B4:B15,B17:B18,B20:B34)</f>
        <v>3.7015512887242231E-2</v>
      </c>
      <c r="R19" s="4">
        <f>B17/SUM(B4:B16,B18,B20:B34)</f>
        <v>3.6023941854618526E-2</v>
      </c>
      <c r="S19" s="4">
        <f>B18/SUM(B4:B17,B20:B34)</f>
        <v>3.4932822827686144E-2</v>
      </c>
      <c r="T19" s="3"/>
      <c r="U19" s="4">
        <f>B20/SUM(B4:B18,B21:B34)</f>
        <v>3.4651863778154865E-2</v>
      </c>
      <c r="V19" s="4">
        <f>B21/SUM(B4:B18,B20,B22:B34)</f>
        <v>2.6657429512607182E-2</v>
      </c>
      <c r="W19" s="4">
        <f>B22/SUM(B4:B18,B20:B21,B23:B34)</f>
        <v>3.7015512887242231E-2</v>
      </c>
      <c r="X19" s="4">
        <f>B23/SUM(B4:B18,B20:B22,B24:B34)</f>
        <v>2.3987409126356066E-2</v>
      </c>
      <c r="Y19" s="4">
        <f>B24/SUM(B4:B18,B20:B23,B25:B34)</f>
        <v>2.1617170165768161E-2</v>
      </c>
      <c r="Z19" s="4">
        <f>B25/SUM(B4:B18,B20:B24,B26:B34)</f>
        <v>2.1550811721596813E-2</v>
      </c>
      <c r="AA19" s="4">
        <f>B26/SUM(B4:B18,B20:B25,B27:B34)</f>
        <v>1.9079708375098734E-2</v>
      </c>
      <c r="AB19" s="4">
        <f>B27/SUM(B4:B18,B20:B26,B28:B34)</f>
        <v>1.9383698218775294E-2</v>
      </c>
      <c r="AC19" s="4">
        <f>B28/SUM(B4:B18,B20:B27,B29:B34)</f>
        <v>1.9079708375098734E-2</v>
      </c>
      <c r="AD19" s="4">
        <f>B29/SUM(B4:B18,B20:B28,B30:B34)</f>
        <v>1.828246736892997E-2</v>
      </c>
      <c r="AE19" s="4">
        <f>B30/SUM(B4:B18,B20:B29,B31:B34)</f>
        <v>1.8005422079911279E-2</v>
      </c>
      <c r="AF19" s="4">
        <f>B31/SUM(B4:B18,B20:B30,B32:B34)</f>
        <v>1.9079708375098734E-2</v>
      </c>
      <c r="AG19" s="4">
        <f>B32/SUM(B4:B18,B20:B31,B33:B34)</f>
        <v>1.7029178968462875E-2</v>
      </c>
      <c r="AH19" s="4">
        <f>B33/SUM(B4:B18,B20:B32,B34)</f>
        <v>3.7807859299127416E-2</v>
      </c>
      <c r="AI19" s="4">
        <f>B34/SUM(B4:B18,B20:B33)</f>
        <v>1.5269018161018605E-2</v>
      </c>
    </row>
    <row r="20" spans="1:35" x14ac:dyDescent="0.2">
      <c r="A20" s="8" t="s">
        <v>96</v>
      </c>
      <c r="B20" s="17">
        <f>TRUNC(B46)</f>
        <v>19660028</v>
      </c>
      <c r="C20" s="5" t="s">
        <v>89</v>
      </c>
      <c r="D20" t="s">
        <v>78</v>
      </c>
      <c r="E20" s="4">
        <f>B4/SUM(B5:B19,B21:B34)</f>
        <v>8.4159207489467786E-2</v>
      </c>
      <c r="F20" s="4">
        <f>B5/SUM(B4,B6:B19,B21:B34)</f>
        <v>6.51584361297914E-2</v>
      </c>
      <c r="G20" s="4">
        <f>B6/SUM(B4:B5,B7:B19,B21:B34)</f>
        <v>6.129236158918059E-2</v>
      </c>
      <c r="H20" s="4">
        <f>B7/SUM(B4:B6,B8:B19,B21:B34)</f>
        <v>3.7956580056596675E-2</v>
      </c>
      <c r="I20" s="4">
        <f>B8/SUM(B4:B7,B9:B19,B21:B34)</f>
        <v>5.8512294489188287E-2</v>
      </c>
      <c r="J20" s="4">
        <f>B9/SUM(B4:B8,B10:B19,B21:B34)</f>
        <v>3.7161005273049719E-2</v>
      </c>
      <c r="K20" s="4">
        <f>B10/SUM(B4:B9,B11:B19,B21:B34)</f>
        <v>4.5556069962330609E-2</v>
      </c>
      <c r="L20" s="4">
        <f>B11/SUM(B4:B10,B12:B19,B21:B34)</f>
        <v>4.3670022709730381E-2</v>
      </c>
      <c r="M20" s="3"/>
      <c r="N20" s="4">
        <f>B13/SUM(B4:B12,B14:B19,B21:B34)</f>
        <v>4.112554834309249E-2</v>
      </c>
      <c r="O20" s="4">
        <f>B14/SUM(B4:B13,B15:B19,B21:B34)</f>
        <v>3.9381646990652996E-2</v>
      </c>
      <c r="P20" s="4">
        <f>B15/SUM(B4:B14,B16:B19,B21:B34)</f>
        <v>3.8818011728853609E-2</v>
      </c>
      <c r="Q20" s="4">
        <f>B16/SUM(B4:B15,B17:B19,B21:B34)</f>
        <v>3.7161005273049719E-2</v>
      </c>
      <c r="R20" s="4">
        <f>B17/SUM(B4:B16,B18:B19,B21:B34)</f>
        <v>3.616540087090326E-2</v>
      </c>
      <c r="S20" s="4">
        <f>B18/SUM(B4:B17,B19,B21:B34)</f>
        <v>3.5069852195722305E-2</v>
      </c>
      <c r="T20" s="4">
        <f>B19/SUM(B4:B18,B21:B34)</f>
        <v>3.0745597873857729E-2</v>
      </c>
      <c r="U20" s="3"/>
      <c r="V20" s="4">
        <f>B21/SUM(B4:B19,B22:B34)</f>
        <v>2.6761157992824722E-2</v>
      </c>
      <c r="W20" s="4">
        <f>B22/SUM(B4:B19,B21,B23:B34)</f>
        <v>3.7161005273049719E-2</v>
      </c>
      <c r="X20" s="4">
        <f>B23/SUM(B4:B19,B21:B22,B24:B34)</f>
        <v>2.4080504426227851E-2</v>
      </c>
      <c r="Y20" s="4">
        <f>B24/SUM(B4:B19,B21:B23,B25:B34)</f>
        <v>2.1700871603780255E-2</v>
      </c>
      <c r="Z20" s="4">
        <f>B25/SUM(B4:B19,B21:B24,B26:B34)</f>
        <v>2.1634250779399313E-2</v>
      </c>
      <c r="AA20" s="4">
        <f>B26/SUM(B4:B19,B21:B25,B27:B34)</f>
        <v>1.9153400589091419E-2</v>
      </c>
      <c r="AB20" s="4">
        <f>B27/SUM(B4:B19,B21:B26,B28:B34)</f>
        <v>1.9458586961984378E-2</v>
      </c>
      <c r="AC20" s="4">
        <f>B28/SUM(B4:B19,B21:B27,B29:B34)</f>
        <v>1.9153400589091419E-2</v>
      </c>
      <c r="AD20" s="4">
        <f>B29/SUM(B4:B19,B21:B28,B30:B34)</f>
        <v>1.8353024916777906E-2</v>
      </c>
      <c r="AE20" s="4">
        <f>B30/SUM(B4:B19,B21:B29,B31:B34)</f>
        <v>1.8074891447831015E-2</v>
      </c>
      <c r="AF20" s="4">
        <f>B31/SUM(B4:B19,B21:B30,B32:B34)</f>
        <v>1.9153400589091419E-2</v>
      </c>
      <c r="AG20" s="4">
        <f>B32/SUM(B4:B19,B21:B31,B33:B34)</f>
        <v>1.7094818498931318E-2</v>
      </c>
      <c r="AH20" s="4">
        <f>B33/SUM(B4:B19,B21:B32,B34)</f>
        <v>3.7956580056596675E-2</v>
      </c>
      <c r="AI20" s="4">
        <f>B34/SUM(B4:B19,B21:B33)</f>
        <v>1.532777084225829E-2</v>
      </c>
    </row>
    <row r="21" spans="1:35" x14ac:dyDescent="0.2">
      <c r="A21" t="s">
        <v>49</v>
      </c>
      <c r="B21" s="2">
        <v>15242089</v>
      </c>
      <c r="C21" s="5" t="s">
        <v>89</v>
      </c>
      <c r="D21" t="s">
        <v>80</v>
      </c>
      <c r="E21" s="4">
        <f>B4/SUM(B5:B20,B22:B34)</f>
        <v>8.3475511793682303E-2</v>
      </c>
      <c r="F21" s="4">
        <f>B5/SUM(B4,B6:B20,B22:B34)</f>
        <v>6.4638302604006742E-2</v>
      </c>
      <c r="G21" s="4">
        <f>B6/SUM(B4:B5,B7:B20,B22:B34)</f>
        <v>6.0804851104068844E-2</v>
      </c>
      <c r="H21" s="4">
        <f>B7/SUM(B4:B6,B8:B20,B22:B34)</f>
        <v>3.7661265544673077E-2</v>
      </c>
      <c r="I21" s="4">
        <f>B8/SUM(B4:B7,B9:B20,B22:B34)</f>
        <v>5.8048105695803744E-2</v>
      </c>
      <c r="J21" s="4">
        <f>B9/SUM(B4:B8,B10:B20,B22:B34)</f>
        <v>3.6872100477068896E-2</v>
      </c>
      <c r="K21" s="4">
        <f>B10/SUM(B4:B9,B11:B20,B22:B34)</f>
        <v>4.5199054218770685E-2</v>
      </c>
      <c r="L21" s="4">
        <f>B11/SUM(B4:B10,B12:B20,B22:B34)</f>
        <v>4.3328400139588025E-2</v>
      </c>
      <c r="M21" s="4">
        <f>B12/SUM(B4:B11,B13:B20,B22:B34)</f>
        <v>3.4517913879872887E-2</v>
      </c>
      <c r="N21" s="4">
        <f>B13/SUM(B4:B12,B14:B20,B22:B34)</f>
        <v>4.0804608957447093E-2</v>
      </c>
      <c r="O21" s="4">
        <f>B14/SUM(B4:B13,B15:B20,B22:B34)</f>
        <v>3.9074827596988417E-2</v>
      </c>
      <c r="P21" s="4">
        <f>B15/SUM(B4:B14,B16:B20,B22:B34)</f>
        <v>3.851574629785072E-2</v>
      </c>
      <c r="Q21" s="4">
        <f>B16/SUM(B4:B15,B17:B20,B22:B34)</f>
        <v>3.6872100477068896E-2</v>
      </c>
      <c r="R21" s="4">
        <f>B17/SUM(B4:B16,B18:B20,B22:B34)</f>
        <v>3.5884504111849534E-2</v>
      </c>
      <c r="S21" s="4">
        <f>B18/SUM(B4:B17,B19:B20,B22:B34)</f>
        <v>3.4797750329764635E-2</v>
      </c>
      <c r="T21" s="4">
        <f>B19/SUM(B4:B18,B20,B22:B34)</f>
        <v>3.0508036168551394E-2</v>
      </c>
      <c r="U21" s="4">
        <f>B20/SUM(B4:B19,B22:B34)</f>
        <v>3.4517913879872887E-2</v>
      </c>
      <c r="V21" s="3"/>
      <c r="W21" s="4">
        <f>B22/SUM(B4:B20,B23:B34)</f>
        <v>3.6872100477068896E-2</v>
      </c>
      <c r="X21" s="4">
        <f>B23/SUM(B4:B20,B22,B24:B34)</f>
        <v>2.3895635729102513E-2</v>
      </c>
      <c r="Y21" s="4">
        <f>B24/SUM(B4:B20,B22:B23,B25:B34)</f>
        <v>2.1534655770660795E-2</v>
      </c>
      <c r="Z21" s="4">
        <f>B25/SUM(B4:B20,B22:B24,B26:B34)</f>
        <v>2.1468555944575397E-2</v>
      </c>
      <c r="AA21" s="4">
        <f>B26/SUM(B4:B20,B22:B25,B27:B34)</f>
        <v>1.9007059867079644E-2</v>
      </c>
      <c r="AB21" s="4">
        <f>B27/SUM(B4:B20,B22:B26,B28:B34)</f>
        <v>1.9309870296948153E-2</v>
      </c>
      <c r="AC21" s="4">
        <f>B28/SUM(B4:B20,B22:B27,B29:B34)</f>
        <v>1.9007059867079644E-2</v>
      </c>
      <c r="AD21" s="4">
        <f>B29/SUM(B4:B20,B22:B28,B30:B34)</f>
        <v>1.8212908713271733E-2</v>
      </c>
      <c r="AE21" s="4">
        <f>B30/SUM(B4:B20,B22:B29,B31:B34)</f>
        <v>1.7936936055876356E-2</v>
      </c>
      <c r="AF21" s="4">
        <f>B31/SUM(B4:B20,B22:B30,B32:B34)</f>
        <v>1.9007059867079644E-2</v>
      </c>
      <c r="AG21" s="4">
        <f>B32/SUM(B4:B20,B22:B31,B33:B34)</f>
        <v>1.6964468094790065E-2</v>
      </c>
      <c r="AH21" s="4">
        <f>B33/SUM(B4:B20,B22:B32,B34)</f>
        <v>3.7661265544673077E-2</v>
      </c>
      <c r="AI21" s="4">
        <f>B34/SUM(B4:B20,B22:B33)</f>
        <v>1.5211095935289241E-2</v>
      </c>
    </row>
    <row r="22" spans="1:35" x14ac:dyDescent="0.2">
      <c r="A22" s="7" t="s">
        <v>50</v>
      </c>
      <c r="B22" s="17">
        <f>TRUNC(C46)</f>
        <v>20953197</v>
      </c>
      <c r="C22" s="5" t="s">
        <v>89</v>
      </c>
      <c r="D22" t="s">
        <v>50</v>
      </c>
      <c r="E22" s="4">
        <f>B4/SUM(B5:B21,B23:B34)</f>
        <v>8.4361455094428731E-2</v>
      </c>
      <c r="F22" s="4">
        <f>B5/SUM(B4,B6:B21,B23:B34)</f>
        <v>6.5312271166810751E-2</v>
      </c>
      <c r="G22" s="4">
        <f>B6/SUM(B4:B5,B7:B21,B23:B34)</f>
        <v>6.1436542600929754E-2</v>
      </c>
      <c r="H22" s="4">
        <f>B7/SUM(B4:B6,B8:B21,B23:B34)</f>
        <v>3.8043899402517081E-2</v>
      </c>
      <c r="I22" s="4">
        <f>B8/SUM(B4:B7,B9:B21,B23:B34)</f>
        <v>5.8649574414604728E-2</v>
      </c>
      <c r="J22" s="3"/>
      <c r="K22" s="4">
        <f>B10/SUM(B4:B9,B11:B21,B23:B34)</f>
        <v>4.5661641076853547E-2</v>
      </c>
      <c r="L22" s="4">
        <f>B11/SUM(B4:B10,B12:B21,B23:B34)</f>
        <v>4.3771040145295252E-2</v>
      </c>
      <c r="M22" s="4">
        <f>B12/SUM(B4:B11,B13:B21,B23:B34)</f>
        <v>3.4867538551577835E-2</v>
      </c>
      <c r="N22" s="4">
        <f>B13/SUM(B4:B12,B14:B21,B23:B34)</f>
        <v>4.1220447437542218E-2</v>
      </c>
      <c r="O22" s="4">
        <f>B14/SUM(B4:B13,B15:B21,B23:B34)</f>
        <v>3.9472369384897121E-2</v>
      </c>
      <c r="P22" s="4">
        <f>B15/SUM(B4:B14,B16:B21,B23:B34)</f>
        <v>3.8907387087948803E-2</v>
      </c>
      <c r="Q22" s="3"/>
      <c r="R22" s="4">
        <f>B17/SUM(B4:B16,B18:B21,B23:B34)</f>
        <v>3.6248455694124694E-2</v>
      </c>
      <c r="S22" s="4">
        <f>B18/SUM(B4:B17,B19:B21,B23:B34)</f>
        <v>3.5150305711770254E-2</v>
      </c>
      <c r="T22" s="4">
        <f>B19/SUM(B4:B18,B20:B21,B23:B34)</f>
        <v>3.0815835803703555E-2</v>
      </c>
      <c r="U22" s="4">
        <f>B20/SUM(B4:B19,B21,B23:B34)</f>
        <v>3.4867538551577835E-2</v>
      </c>
      <c r="V22" s="4">
        <f>B21/SUM(B4:B20,B23:B34)</f>
        <v>2.6822056657436411E-2</v>
      </c>
      <c r="W22" s="3"/>
      <c r="X22" s="4">
        <f>B23/SUM(B4:B21,B24:B34)</f>
        <v>2.413515950627497E-2</v>
      </c>
      <c r="Y22" s="3"/>
      <c r="Z22" s="4">
        <f>B25/SUM(B4:B21,B23:B24,B26:B34)</f>
        <v>2.1683236083177633E-2</v>
      </c>
      <c r="AA22" s="4">
        <f>B26/SUM(B4:B21,B23:B25,B27:B34)</f>
        <v>1.9196663084232946E-2</v>
      </c>
      <c r="AB22" s="4">
        <f>B27/SUM(B4:B21,B23:B26,B28:B34)</f>
        <v>1.9502551984038208E-2</v>
      </c>
      <c r="AC22" s="4">
        <f>B28/SUM(B4:B21,B23:B27,B29:B34)</f>
        <v>1.9196663084232946E-2</v>
      </c>
      <c r="AD22" s="4">
        <f>B29/SUM(B4:B21,B23:B28,B30:B34)</f>
        <v>1.8394446944528586E-2</v>
      </c>
      <c r="AE22" s="4">
        <f>B30/SUM(B4:B21,B23:B29,B31:B34)</f>
        <v>1.8115674572788155E-2</v>
      </c>
      <c r="AF22" s="4">
        <f>B31/SUM(B4:B21,B23:B30,B32:B34)</f>
        <v>1.9196663084232946E-2</v>
      </c>
      <c r="AG22" s="4">
        <f>B32/SUM(B4:B21,B23:B31,B33:B34)</f>
        <v>1.7133353029098616E-2</v>
      </c>
      <c r="AH22" s="4">
        <f>B33/SUM(B4:B21,B23:B32,B34)</f>
        <v>3.8043899402517081E-2</v>
      </c>
      <c r="AI22" s="4">
        <f>B34/SUM(B4:B21,B23:B33)</f>
        <v>1.5362261993886557E-2</v>
      </c>
    </row>
    <row r="23" spans="1:35" x14ac:dyDescent="0.2">
      <c r="A23" t="s">
        <v>51</v>
      </c>
      <c r="B23" s="2">
        <v>13751197</v>
      </c>
      <c r="C23" s="5" t="s">
        <v>89</v>
      </c>
      <c r="D23" t="s">
        <v>81</v>
      </c>
      <c r="E23" s="4">
        <f>B4/SUM(B5:B22,B24:B34)</f>
        <v>8.3247289649873477E-2</v>
      </c>
      <c r="F23" s="4">
        <f>B5/SUM(B4,B6:B22,B24:B34)</f>
        <v>6.4464645615992841E-2</v>
      </c>
      <c r="G23" s="4">
        <f>B6/SUM(B4:B5,B7:B22,B24:B34)</f>
        <v>6.0642079680533909E-2</v>
      </c>
      <c r="H23" s="4">
        <f>B7/SUM(B4:B6,B8:B22,B24:B34)</f>
        <v>3.7562642066420585E-2</v>
      </c>
      <c r="I23" s="4">
        <f>B8/SUM(B4:B7,B9:B22,B24:B34)</f>
        <v>5.7893116679352791E-2</v>
      </c>
      <c r="J23" s="4">
        <f>B9/SUM(B4:B8,B10:B22,B24:B34)</f>
        <v>3.677561682531362E-2</v>
      </c>
      <c r="K23" s="4">
        <f>B10/SUM(B4:B9,B11:B22,B24:B34)</f>
        <v>4.5079834005579356E-2</v>
      </c>
      <c r="L23" s="4">
        <f>B11/SUM(B4:B10,B12:B22,B24:B34)</f>
        <v>4.3214318101410368E-2</v>
      </c>
      <c r="M23" s="4">
        <f>B12/SUM(B4:B11,B13:B22,B24:B34)</f>
        <v>3.4427794996592917E-2</v>
      </c>
      <c r="N23" s="4">
        <f>B13/SUM(B4:B12,B14:B22,B24:B34)</f>
        <v>4.0697431171336985E-2</v>
      </c>
      <c r="O23" s="4">
        <f>B14/SUM(B4:B13,B15:B22,B24:B34)</f>
        <v>3.8972363398984078E-2</v>
      </c>
      <c r="P23" s="4">
        <f>B15/SUM(B4:B14,B16:B22,B24:B34)</f>
        <v>3.8414802354409139E-2</v>
      </c>
      <c r="Q23" s="4">
        <f>B16/SUM(B4:B15,B17:B22,B24:B34)</f>
        <v>3.677561682531362E-2</v>
      </c>
      <c r="R23" s="4">
        <f>B17/SUM(B4:B16,B18:B22,B24:B34)</f>
        <v>3.579069391809054E-2</v>
      </c>
      <c r="S23" s="4">
        <f>B18/SUM(B4:B17,B19:B22,B24:B34)</f>
        <v>3.4706876342873554E-2</v>
      </c>
      <c r="T23" s="4">
        <f>B19/SUM(B4:B18,B20:B22,B24:B34)</f>
        <v>3.04286941444517E-2</v>
      </c>
      <c r="U23" s="4">
        <f>B20/SUM(B4:B19,B21:B22,B24:B34)</f>
        <v>3.4427794996592917E-2</v>
      </c>
      <c r="V23" s="4">
        <f>B21/SUM(B4:B20,B22,B24:B34)</f>
        <v>2.6486378349067384E-2</v>
      </c>
      <c r="W23" s="4">
        <f>B22/SUM(B4:B21,B24:B34)</f>
        <v>3.677561682531362E-2</v>
      </c>
      <c r="X23" s="3"/>
      <c r="Y23" s="4">
        <f>B24/SUM(B4:B22,B25:B34)</f>
        <v>2.1479137169638531E-2</v>
      </c>
      <c r="Z23" s="4">
        <f>B25/SUM(B4:B22,B24,B26:B34)</f>
        <v>2.1413211327986237E-2</v>
      </c>
      <c r="AA23" s="4">
        <f>B26/SUM(B4:B22,B24:B25,B27:B34)</f>
        <v>1.8958178608300211E-2</v>
      </c>
      <c r="AB23" s="4">
        <f>B27/SUM(B4:B22,B24:B26,B28:B34)</f>
        <v>1.9260195568677179E-2</v>
      </c>
      <c r="AC23" s="4">
        <f>B28/SUM(B4:B22,B24:B27,B29:B34)</f>
        <v>1.8958178608300211E-2</v>
      </c>
      <c r="AD23" s="4">
        <f>B29/SUM(B4:B22,B24:B28,B30:B34)</f>
        <v>1.8166106216108251E-2</v>
      </c>
      <c r="AE23" s="4">
        <f>B30/SUM(B4:B22,B24:B29,B31:B34)</f>
        <v>1.7890855198422439E-2</v>
      </c>
      <c r="AF23" s="4">
        <f>B31/SUM(B4:B22,B24:B30,B32:B34)</f>
        <v>1.8958178608300211E-2</v>
      </c>
      <c r="AG23" s="4">
        <f>B32/SUM(B4:B22,B24:B31,B33:B34)</f>
        <v>1.6920927083569719E-2</v>
      </c>
      <c r="AH23" s="4">
        <f>B33/SUM(B4:B22,B24:B32,B34)</f>
        <v>3.7562642066420585E-2</v>
      </c>
      <c r="AI23" s="4">
        <f>B34/SUM(B4:B22,B24:B33)</f>
        <v>1.5172122268518707E-2</v>
      </c>
    </row>
    <row r="24" spans="1:35" x14ac:dyDescent="0.2">
      <c r="A24" t="s">
        <v>53</v>
      </c>
      <c r="B24" s="2">
        <v>12421168</v>
      </c>
      <c r="C24" s="5" t="s">
        <v>89</v>
      </c>
      <c r="D24" t="s">
        <v>82</v>
      </c>
      <c r="E24" s="4">
        <f>B4/SUM(B5:B23,B25:B34)</f>
        <v>8.3044742675563984E-2</v>
      </c>
      <c r="F24" s="4">
        <f>B5/SUM(B4,B6:B23,B25:B34)</f>
        <v>6.4310511346091961E-2</v>
      </c>
      <c r="G24" s="4">
        <f>B6/SUM(B4:B5,B7:B23,B25:B34)</f>
        <v>6.0497604569364136E-2</v>
      </c>
      <c r="H24" s="4">
        <f>B7/SUM(B4:B6,B8:B23,B25:B34)</f>
        <v>3.7475094703160738E-2</v>
      </c>
      <c r="I24" s="4">
        <f>B8/SUM(B4:B7,B9:B23,B25:B34)</f>
        <v>5.775554738778E-2</v>
      </c>
      <c r="J24" s="3"/>
      <c r="K24" s="4">
        <f>B10/SUM(B4:B9,B11:B23,B25:B34)</f>
        <v>4.4974006866728901E-2</v>
      </c>
      <c r="L24" s="4">
        <f>B11/SUM(B4:B10,B12:B23,B25:B34)</f>
        <v>4.31130510179372E-2</v>
      </c>
      <c r="M24" s="4">
        <f>B12/SUM(B4:B11,B13:B23,B25:B34)</f>
        <v>3.4347795904115033E-2</v>
      </c>
      <c r="N24" s="4">
        <f>B13/SUM(B4:B12,B14:B23,B25:B34)</f>
        <v>4.0602291634236884E-2</v>
      </c>
      <c r="O24" s="4">
        <f>B14/SUM(B4:B13,B15:B23,B25:B34)</f>
        <v>3.888140726850059E-2</v>
      </c>
      <c r="P24" s="4">
        <f>B15/SUM(B4:B14,B16:B23,B25:B34)</f>
        <v>3.832519549539079E-2</v>
      </c>
      <c r="Q24" s="3"/>
      <c r="R24" s="4">
        <f>B17/SUM(B4:B16,B18:B23,B25:B34)</f>
        <v>3.5707418568524871E-2</v>
      </c>
      <c r="S24" s="4">
        <f>B18/SUM(B4:B17,B19:B23,B25:B34)</f>
        <v>3.4626207047772146E-2</v>
      </c>
      <c r="T24" s="4">
        <f>B19/SUM(B4:B18,B20:B23,B25:B34)</f>
        <v>3.0358260391323302E-2</v>
      </c>
      <c r="U24" s="4">
        <f>B20/SUM(B4:B19,B21:B23,B25:B34)</f>
        <v>3.4347795904115033E-2</v>
      </c>
      <c r="V24" s="4">
        <f>B21/SUM(B4:B20,B22:B23,B25:B34)</f>
        <v>2.6425303952154536E-2</v>
      </c>
      <c r="W24" s="3"/>
      <c r="X24" s="4">
        <f>B23/SUM(B4:B22,B25:B34)</f>
        <v>2.3779071872284622E-2</v>
      </c>
      <c r="Y24" s="3"/>
      <c r="Z24" s="4">
        <f>B25/SUM(B4:B23,B26:B34)</f>
        <v>2.136407851363888E-2</v>
      </c>
      <c r="AA24" s="3"/>
      <c r="AB24" s="4">
        <f>B27/SUM(B4:B23,B25:B26,B28:B34)</f>
        <v>1.9216095808780403E-2</v>
      </c>
      <c r="AC24" s="3"/>
      <c r="AD24" s="4">
        <f>B29/SUM(B4:B23,B25:B28,B30:B34)</f>
        <v>1.8124556121195696E-2</v>
      </c>
      <c r="AE24" s="4">
        <f>B30/SUM(B4:B23,B25:B29,B31:B34)</f>
        <v>1.7849945703537533E-2</v>
      </c>
      <c r="AF24" s="3"/>
      <c r="AG24" s="4">
        <f>B32/SUM(B4:B23,B25:B31,B33:B34)</f>
        <v>1.688227222497915E-2</v>
      </c>
      <c r="AH24" s="4">
        <f>B33/SUM(B4:B23,B25:B32,B34)</f>
        <v>3.7475094703160738E-2</v>
      </c>
      <c r="AI24" s="4">
        <f>B34/SUM(B4:B23,B25:B33)</f>
        <v>1.5137521920004561E-2</v>
      </c>
    </row>
    <row r="25" spans="1:35" x14ac:dyDescent="0.2">
      <c r="A25" t="s">
        <v>54</v>
      </c>
      <c r="B25" s="2">
        <v>12383843</v>
      </c>
      <c r="C25" s="5" t="s">
        <v>89</v>
      </c>
      <c r="D25" t="s">
        <v>54</v>
      </c>
      <c r="E25" s="4">
        <f>B4/SUM(B5:B24,B26:B34)</f>
        <v>8.3039072756569007E-2</v>
      </c>
      <c r="F25" s="4">
        <f>B5/SUM(B4,B6:B24,B26:B34)</f>
        <v>6.4306196461950432E-2</v>
      </c>
      <c r="G25" s="4">
        <f>B6/SUM(B4:B5,B7:B24,B26:B34)</f>
        <v>6.0493560051108015E-2</v>
      </c>
      <c r="H25" s="4">
        <f>B7/SUM(B4:B6,B8:B24,B26:B34)</f>
        <v>3.7472643721968915E-2</v>
      </c>
      <c r="I25" s="4">
        <f>B8/SUM(B4:B7,B9:B24,B26:B34)</f>
        <v>5.7751696170510944E-2</v>
      </c>
      <c r="J25" s="4">
        <f>B9/SUM(B4:B8,B10:B24,B26:B34)</f>
        <v>3.668757083308706E-2</v>
      </c>
      <c r="K25" s="4">
        <f>B10/SUM(B4:B9,B11:B24,B26:B34)</f>
        <v>4.4971044175280576E-2</v>
      </c>
      <c r="L25" s="4">
        <f>B11/SUM(B4:B10,B12:B24,B26:B34)</f>
        <v>4.3110215975641741E-2</v>
      </c>
      <c r="M25" s="4">
        <f>B12/SUM(B4:B11,B13:B24,B26:B34)</f>
        <v>3.4345556228548145E-2</v>
      </c>
      <c r="N25" s="4">
        <f>B13/SUM(B4:B12,B14:B24,B26:B34)</f>
        <v>4.0599628121375311E-2</v>
      </c>
      <c r="O25" s="4">
        <f>B14/SUM(B4:B13,B15:B24,B26:B34)</f>
        <v>3.8878860863548144E-2</v>
      </c>
      <c r="P25" s="4">
        <f>B15/SUM(B4:B14,B16:B24,B26:B34)</f>
        <v>3.8322686861369692E-2</v>
      </c>
      <c r="Q25" s="4">
        <f>B16/SUM(B4:B15,B17:B24,B26:B34)</f>
        <v>3.668757083308706E-2</v>
      </c>
      <c r="R25" s="4">
        <f>B17/SUM(B4:B16,B18:B24,B26:B34)</f>
        <v>3.570508717734306E-2</v>
      </c>
      <c r="S25" s="4">
        <f>B18/SUM(B4:B17,B19:B24,B26:B34)</f>
        <v>3.4623948610492374E-2</v>
      </c>
      <c r="T25" s="4">
        <f>B19/SUM(B4:B18,B20:B24,B26:B34)</f>
        <v>3.0356288491294459E-2</v>
      </c>
      <c r="U25" s="4">
        <f>B20/SUM(B4:B19,B21:B24,B26:B34)</f>
        <v>3.4345556228548145E-2</v>
      </c>
      <c r="V25" s="4">
        <f>B21/SUM(B4:B20,B22:B24,B26:B34)</f>
        <v>2.6423594065969447E-2</v>
      </c>
      <c r="W25" s="4">
        <f>B22/SUM(B4:B21,B23:B24,B26:B34)</f>
        <v>3.668757083308706E-2</v>
      </c>
      <c r="X25" s="4">
        <f>B23/SUM(B4:B22,B24,B26:B34)</f>
        <v>2.3777537180806503E-2</v>
      </c>
      <c r="Y25" s="4">
        <f>B24/SUM(B4:B23,B26:B34)</f>
        <v>2.1428470013960838E-2</v>
      </c>
      <c r="Z25" s="3"/>
      <c r="AA25" s="4">
        <f>B26/SUM(B4:B24,B27:B34)</f>
        <v>1.891356825212959E-2</v>
      </c>
      <c r="AB25" s="4">
        <f>B27/SUM(B4:B24,B26,B28:B34)</f>
        <v>1.9214861137095449E-2</v>
      </c>
      <c r="AC25" s="4">
        <f>B28/SUM(B4:B24,B26:B27,B29:B34)</f>
        <v>1.891356825212959E-2</v>
      </c>
      <c r="AD25" s="4">
        <f>B29/SUM(B4:B24,B26:B28,B30:B34)</f>
        <v>1.8123392830161185E-2</v>
      </c>
      <c r="AE25" s="4">
        <f>B30/SUM(B4:B24,B26:B29,B31:B34)</f>
        <v>1.7848800346854807E-2</v>
      </c>
      <c r="AF25" s="4">
        <f>B31/SUM(B4:B24,B26:B30,B32:B34)</f>
        <v>1.891356825212959E-2</v>
      </c>
      <c r="AG25" s="4">
        <f>B32/SUM(B4:B24,B26:B31,B33:B34)</f>
        <v>1.688118998967171E-2</v>
      </c>
      <c r="AH25" s="4">
        <f>B33/SUM(B4:B24,B26:B32,B34)</f>
        <v>3.7472643721968915E-2</v>
      </c>
      <c r="AI25" s="4">
        <f>B34/SUM(B4:B24,B26:B33)</f>
        <v>1.5136553196501116E-2</v>
      </c>
    </row>
    <row r="26" spans="1:35" x14ac:dyDescent="0.2">
      <c r="A26" s="14" t="s">
        <v>55</v>
      </c>
      <c r="B26" s="17">
        <f>TRUNC(A46)</f>
        <v>10990447</v>
      </c>
      <c r="C26" s="5" t="s">
        <v>89</v>
      </c>
      <c r="D26" t="s">
        <v>83</v>
      </c>
      <c r="E26" s="4">
        <f>B4/SUM(B5:B25,B27:B34)</f>
        <v>8.2827959058284509E-2</v>
      </c>
      <c r="F26" s="4">
        <f>B5/SUM(B4,B6:B25,B27:B34)</f>
        <v>6.4145528860816287E-2</v>
      </c>
      <c r="G26" s="4">
        <f>B6/SUM(B4:B5,B7:B25,B27:B34)</f>
        <v>6.0342958320689463E-2</v>
      </c>
      <c r="H26" s="4">
        <f>B7/SUM(B4:B6,B8:B25,B27:B34)</f>
        <v>3.7381373891931649E-2</v>
      </c>
      <c r="I26" s="4">
        <f>B8/SUM(B4:B7,B9:B25,B27:B34)</f>
        <v>5.7608291250137368E-2</v>
      </c>
      <c r="J26" s="4">
        <f>B9/SUM(B4:B8,B10:B25,B27:B34)</f>
        <v>3.6598280611021598E-2</v>
      </c>
      <c r="K26" s="4">
        <f>B10/SUM(B4:B9,B11:B25,B27:B34)</f>
        <v>4.4860721232789835E-2</v>
      </c>
      <c r="L26" s="4">
        <f>B11/SUM(B4:B10,B12:B25,B27:B34)</f>
        <v>4.3004645882832898E-2</v>
      </c>
      <c r="M26" s="4">
        <f>B12/SUM(B4:B11,B13:B25,B27:B34)</f>
        <v>3.4262154385235999E-2</v>
      </c>
      <c r="N26" s="4">
        <f>B13/SUM(B4:B12,B14:B25,B27:B34)</f>
        <v>4.0500444768004316E-2</v>
      </c>
      <c r="O26" s="4">
        <f>B14/SUM(B4:B13,B15:B25,B27:B34)</f>
        <v>3.8784037957469659E-2</v>
      </c>
      <c r="P26" s="4">
        <f>B15/SUM(B4:B14,B16:B25,B27:B34)</f>
        <v>3.82292703421796E-2</v>
      </c>
      <c r="Q26" s="4">
        <f>B16/SUM(B4:B15,B17:B25,B27:B34)</f>
        <v>3.6598280611021598E-2</v>
      </c>
      <c r="R26" s="4">
        <f>B17/SUM(B4:B16,B18:B25,B27:B34)</f>
        <v>3.5618270279554512E-2</v>
      </c>
      <c r="S26" s="4">
        <f>B18/SUM(B4:B17,B19:B25,B27:B34)</f>
        <v>3.4539848168218458E-2</v>
      </c>
      <c r="T26" s="4">
        <f>B19/SUM(B4:B18,B20:B25,B27:B34)</f>
        <v>3.0282857463471497E-2</v>
      </c>
      <c r="U26" s="4">
        <f>B20/SUM(B4:B19,B21:B25,B27:B34)</f>
        <v>3.4262154385235999E-2</v>
      </c>
      <c r="V26" s="4">
        <f>B21/SUM(B4:B20,B22:B25,B27:B34)</f>
        <v>2.6359919493934698E-2</v>
      </c>
      <c r="W26" s="4">
        <f>B22/SUM(B4:B21,B23:B25,B27:B34)</f>
        <v>3.6598280611021598E-2</v>
      </c>
      <c r="X26" s="4">
        <f>B23/SUM(B4:B22,B24:B25,B27:B34)</f>
        <v>2.3720386332232168E-2</v>
      </c>
      <c r="Y26" s="3"/>
      <c r="Z26" s="4">
        <f>B25/SUM(B4:B24,B27:B34)</f>
        <v>2.1311477122282402E-2</v>
      </c>
      <c r="AA26" s="3"/>
      <c r="AB26" s="4">
        <f>B27/SUM(B4:B25,B28:B34)</f>
        <v>1.9168882312242189E-2</v>
      </c>
      <c r="AC26" s="3"/>
      <c r="AD26" s="4">
        <f>B29/SUM(B4:B25,B27:B28,B30:B34)</f>
        <v>1.808007208658027E-2</v>
      </c>
      <c r="AE26" s="4">
        <f>B30/SUM(B4:B25,B27:B29,B31:B34)</f>
        <v>1.780614744699088E-2</v>
      </c>
      <c r="AF26" s="3"/>
      <c r="AG26" s="4">
        <f>B32/SUM(B4:B25,B27:B31,B33:B34)</f>
        <v>1.6840887625723482E-2</v>
      </c>
      <c r="AH26" s="4">
        <f>B33/SUM(B4:B25,B27:B32,B34)</f>
        <v>3.7381373891931649E-2</v>
      </c>
      <c r="AI26" s="4">
        <f>B34/SUM(B4:B25,B27:B33)</f>
        <v>1.5100477852124766E-2</v>
      </c>
    </row>
    <row r="27" spans="1:35" x14ac:dyDescent="0.2">
      <c r="A27" t="s">
        <v>59</v>
      </c>
      <c r="B27" s="2">
        <v>11162224</v>
      </c>
      <c r="C27" s="5" t="s">
        <v>89</v>
      </c>
      <c r="D27" t="s">
        <v>59</v>
      </c>
      <c r="E27" s="4">
        <f>B4/SUM(B5:B26,B28:B34)</f>
        <v>8.2853926996807159E-2</v>
      </c>
      <c r="F27" s="4">
        <f>B5/SUM(B4,B6:B26,B28:B34)</f>
        <v>6.4165292463696844E-2</v>
      </c>
      <c r="G27" s="4">
        <f>B6/SUM(B4:B5,B7:B26,B28:B34)</f>
        <v>6.0361483873664148E-2</v>
      </c>
      <c r="H27" s="4">
        <f>B7/SUM(B4:B6,B8:B26,B28:B34)</f>
        <v>3.7392601546531436E-2</v>
      </c>
      <c r="I27" s="3"/>
      <c r="J27" s="4">
        <f>B9/SUM(B4:B8,B10:B26,B28:B34)</f>
        <v>3.6609264759808927E-2</v>
      </c>
      <c r="K27" s="4">
        <f>B10/SUM(B4:B9,B11:B26,B28:B34)</f>
        <v>4.4874292516638083E-2</v>
      </c>
      <c r="L27" s="4">
        <f>B11/SUM(B4:B10,B12:B26,B28:B34)</f>
        <v>4.3017632548634402E-2</v>
      </c>
      <c r="M27" s="4">
        <f>B12/SUM(B4:B11,B13:B26,B28:B34)</f>
        <v>3.4272414217188955E-2</v>
      </c>
      <c r="N27" s="4">
        <f>B13/SUM(B4:B12,B14:B26,B28:B34)</f>
        <v>4.0512645834489394E-2</v>
      </c>
      <c r="O27" s="4">
        <f>B14/SUM(B4:B13,B15:B26,B28:B34)</f>
        <v>3.8795702663701907E-2</v>
      </c>
      <c r="P27" s="4">
        <f>B15/SUM(B4:B14,B16:B26,B28:B34)</f>
        <v>3.8240762053902311E-2</v>
      </c>
      <c r="Q27" s="4">
        <f>B16/SUM(B4:B15,B17:B26,B28:B34)</f>
        <v>3.6609264759808927E-2</v>
      </c>
      <c r="R27" s="4">
        <f>B17/SUM(B4:B16,B18:B26,B28:B34)</f>
        <v>3.5628950190853589E-2</v>
      </c>
      <c r="S27" s="4">
        <f>B18/SUM(B4:B17,B19:B26,B28:B34)</f>
        <v>3.4550193933684359E-2</v>
      </c>
      <c r="T27" s="4">
        <f>B19/SUM(B4:B18,B20:B26,B28:B34)</f>
        <v>3.0291890791316948E-2</v>
      </c>
      <c r="U27" s="4">
        <f>B20/SUM(B4:B19,B21:B26,B28:B34)</f>
        <v>3.4272414217188955E-2</v>
      </c>
      <c r="V27" s="4">
        <f>B21/SUM(B4:B20,B22:B26,B28:B34)</f>
        <v>2.6367752666900446E-2</v>
      </c>
      <c r="W27" s="4">
        <f>B22/SUM(B4:B21,B23:B26,B28:B34)</f>
        <v>3.6609264759808927E-2</v>
      </c>
      <c r="X27" s="4">
        <f>B23/SUM(B4:B22,B24:B26,B28:B34)</f>
        <v>2.3727417002508366E-2</v>
      </c>
      <c r="Y27" s="4">
        <f>B24/SUM(B4:B23,B25:B26,B28:B34)</f>
        <v>2.1383404807586485E-2</v>
      </c>
      <c r="Z27" s="4">
        <f>B25/SUM(B4:B24,B26,B28:B34)</f>
        <v>2.1317778929054954E-2</v>
      </c>
      <c r="AA27" s="4">
        <f>B26/SUM(B4:B25,B28:B34)</f>
        <v>1.8873889746517828E-2</v>
      </c>
      <c r="AB27" s="3"/>
      <c r="AC27" s="4">
        <f>B28/SUM(B4:B26,B29:B34)</f>
        <v>1.8873889746517828E-2</v>
      </c>
      <c r="AD27" s="4">
        <f>B29/SUM(B4:B26,B28,B30:B34)</f>
        <v>1.808540144594338E-2</v>
      </c>
      <c r="AE27" s="4">
        <f>B30/SUM(B4:B26,B28:B29,B31:B34)</f>
        <v>1.7811394650546961E-2</v>
      </c>
      <c r="AF27" s="4">
        <f>B31/SUM(B4:B26,B28:B30,B32:B34)</f>
        <v>1.8873889746517828E-2</v>
      </c>
      <c r="AG27" s="4">
        <f>B32/SUM(B4:B26,B28:B31,B33:B34)</f>
        <v>1.6845845673814367E-2</v>
      </c>
      <c r="AH27" s="4">
        <f>B33/SUM(B4:B26,B28:B32,B34)</f>
        <v>3.7392601546531436E-2</v>
      </c>
      <c r="AI27" s="4">
        <f>B34/SUM(B4:B26,B28:B33)</f>
        <v>1.5104915902831775E-2</v>
      </c>
    </row>
    <row r="28" spans="1:35" x14ac:dyDescent="0.2">
      <c r="A28" s="14" t="s">
        <v>60</v>
      </c>
      <c r="B28" s="17">
        <f>TRUNC(A46)</f>
        <v>10990447</v>
      </c>
      <c r="C28" s="5" t="s">
        <v>89</v>
      </c>
      <c r="D28" t="s">
        <v>84</v>
      </c>
      <c r="E28" s="4">
        <f>B4/SUM(B5:B27,B29:B34)</f>
        <v>8.2827959058284509E-2</v>
      </c>
      <c r="F28" s="4">
        <f>B5/SUM(B4,B6:B27,B29:B34)</f>
        <v>6.4145528860816287E-2</v>
      </c>
      <c r="G28" s="4">
        <f>B6/SUM(B4:B5,B7:B27,B29:B34)</f>
        <v>6.0342958320689463E-2</v>
      </c>
      <c r="H28" s="4">
        <f>B7/SUM(B4:B6,B8:B27,B29:B34)</f>
        <v>3.7381373891931649E-2</v>
      </c>
      <c r="I28" s="4">
        <f>B8/SUM(B4:B7,B9:B27,B29:B34)</f>
        <v>5.7608291250137368E-2</v>
      </c>
      <c r="J28" s="4">
        <f>B9/SUM(B4:B8,B10:B27,B29:B34)</f>
        <v>3.6598280611021598E-2</v>
      </c>
      <c r="K28" s="4">
        <f>B10/SUM(B4:B9,B11:B27,B29:B34)</f>
        <v>4.4860721232789835E-2</v>
      </c>
      <c r="L28" s="4">
        <f>B11/SUM(B4:B10,B12:B27,B29:B34)</f>
        <v>4.3004645882832898E-2</v>
      </c>
      <c r="M28" s="4">
        <f>B12/SUM(B4:B11,B13:B27,B29:B34)</f>
        <v>3.4262154385235999E-2</v>
      </c>
      <c r="N28" s="4">
        <f>B13/SUM(B4:B12,B14:B27,B29:B34)</f>
        <v>4.0500444768004316E-2</v>
      </c>
      <c r="O28" s="4">
        <f>B14/SUM(B4:B13,B15:B27,B29:B34)</f>
        <v>3.8784037957469659E-2</v>
      </c>
      <c r="P28" s="4">
        <f>B15/SUM(B4:B14,B16:B27,B29:B34)</f>
        <v>3.82292703421796E-2</v>
      </c>
      <c r="Q28" s="4">
        <f>B16/SUM(B4:B15,B17:B27,B29:B34)</f>
        <v>3.6598280611021598E-2</v>
      </c>
      <c r="R28" s="4">
        <f>B17/SUM(B4:B16,B18:B27,B29:B34)</f>
        <v>3.5618270279554512E-2</v>
      </c>
      <c r="S28" s="4">
        <f>B18/SUM(B4:B17,B19:B27,B29:B34)</f>
        <v>3.4539848168218458E-2</v>
      </c>
      <c r="T28" s="4">
        <f>B19/SUM(B4:B18,B20:B27,B29:B34)</f>
        <v>3.0282857463471497E-2</v>
      </c>
      <c r="U28" s="4">
        <f>B20/SUM(B4:B19,B21:B27,B29:B34)</f>
        <v>3.4262154385235999E-2</v>
      </c>
      <c r="V28" s="4">
        <f>B21/SUM(B4:B20,B22:B27,B29:B34)</f>
        <v>2.6359919493934698E-2</v>
      </c>
      <c r="W28" s="4">
        <f>B22/SUM(B4:B21,B23:B27,B29:B34)</f>
        <v>3.6598280611021598E-2</v>
      </c>
      <c r="X28" s="4">
        <f>B23/SUM(B4:B22,B24:B27,B29:B34)</f>
        <v>2.3720386332232168E-2</v>
      </c>
      <c r="Y28" s="3"/>
      <c r="Z28" s="4">
        <f>B25/SUM(B4:B24,B26:B27,B29:B34)</f>
        <v>2.1311477122282402E-2</v>
      </c>
      <c r="AA28" s="3"/>
      <c r="AB28" s="4">
        <f>B27/SUM(B4:B26,B29:B34)</f>
        <v>1.9168882312242189E-2</v>
      </c>
      <c r="AC28" s="3"/>
      <c r="AD28" s="4">
        <f>B29/SUM(B4:B27,B30:B34)</f>
        <v>1.808007208658027E-2</v>
      </c>
      <c r="AE28" s="4">
        <f>B30/SUM(B4:B27,B29,B31:B34)</f>
        <v>1.780614744699088E-2</v>
      </c>
      <c r="AF28" s="3"/>
      <c r="AG28" s="4">
        <f>B32/SUM(B4:B27,B29:B31,B33:B34)</f>
        <v>1.6840887625723482E-2</v>
      </c>
      <c r="AH28" s="4">
        <f>B33/SUM(B4:B27,B29:B32,B34)</f>
        <v>3.7381373891931649E-2</v>
      </c>
      <c r="AI28" s="4">
        <f>B34/SUM(B4:B27,B29:B33)</f>
        <v>1.5100477852124766E-2</v>
      </c>
    </row>
    <row r="29" spans="1:35" x14ac:dyDescent="0.2">
      <c r="A29" t="s">
        <v>61</v>
      </c>
      <c r="B29" s="2">
        <v>10539459</v>
      </c>
      <c r="C29" s="5" t="s">
        <v>89</v>
      </c>
      <c r="D29" t="s">
        <v>62</v>
      </c>
      <c r="E29" s="4">
        <f>B4/SUM(B5:B28,B30:B34)</f>
        <v>8.2759859531457966E-2</v>
      </c>
      <c r="F29" s="4">
        <f>B5/SUM(B4,B6:B28,B30:B34)</f>
        <v>6.409369885605988E-2</v>
      </c>
      <c r="G29" s="4">
        <f>B6/SUM(B4:B5,B7:B28,B30:B34)</f>
        <v>6.0294374905304211E-2</v>
      </c>
      <c r="H29" s="4">
        <f>B7/SUM(B4:B6,B8:B28,B30:B34)</f>
        <v>3.7351928566067102E-2</v>
      </c>
      <c r="I29" s="4">
        <f>B8/SUM(B4:B7,B9:B28,B30:B34)</f>
        <v>5.756202909825317E-2</v>
      </c>
      <c r="J29" s="4">
        <f>B9/SUM(B4:B8,B10:B28,B30:B34)</f>
        <v>3.6569473872876727E-2</v>
      </c>
      <c r="K29" s="4">
        <f>B10/SUM(B4:B9,B11:B28,B30:B34)</f>
        <v>4.4825129851085575E-2</v>
      </c>
      <c r="L29" s="3"/>
      <c r="M29" s="4">
        <f>B12/SUM(B4:B11,B13:B28,B30:B34)</f>
        <v>3.4235247155337982E-2</v>
      </c>
      <c r="N29" s="4">
        <f>B13/SUM(B4:B12,B14:B28,B30:B34)</f>
        <v>4.0468446704646555E-2</v>
      </c>
      <c r="O29" s="4">
        <f>B14/SUM(B4:B13,B15:B28,B30:B34)</f>
        <v>3.8753446477498253E-2</v>
      </c>
      <c r="P29" s="4">
        <f>B15/SUM(B4:B14,B16:B28,B30:B34)</f>
        <v>3.8199132534457975E-2</v>
      </c>
      <c r="Q29" s="4">
        <f>B16/SUM(B4:B15,B17:B28,B30:B34)</f>
        <v>3.6569473872876727E-2</v>
      </c>
      <c r="R29" s="4">
        <f>B17/SUM(B4:B16,B18:B28,B30:B34)</f>
        <v>3.5590261397811282E-2</v>
      </c>
      <c r="S29" s="4">
        <f>B18/SUM(B4:B17,B19:B28,B30:B34)</f>
        <v>3.4512715578712223E-2</v>
      </c>
      <c r="T29" s="4">
        <f>B19/SUM(B4:B18,B20:B28,B30:B34)</f>
        <v>3.0259166739816191E-2</v>
      </c>
      <c r="U29" s="4">
        <f>B20/SUM(B4:B19,B21:B28,B30:B34)</f>
        <v>3.4235247155337982E-2</v>
      </c>
      <c r="V29" s="4">
        <f>B21/SUM(B4:B20,B22:B28,B30:B34)</f>
        <v>2.6339376201051996E-2</v>
      </c>
      <c r="W29" s="4">
        <f>B22/SUM(B4:B21,B23:B28,B30:B34)</f>
        <v>3.6569473872876727E-2</v>
      </c>
      <c r="X29" s="4">
        <f>B23/SUM(B4:B22,B24:B28,B30:B34)</f>
        <v>2.370194763323517E-2</v>
      </c>
      <c r="Y29" s="4">
        <f>B24/SUM(B4:B23,B25:B28,B30:B34)</f>
        <v>2.1360504036004136E-2</v>
      </c>
      <c r="Z29" s="4">
        <f>B25/SUM(B4:B24,B26:B28,B30:B34)</f>
        <v>2.1294949905497216E-2</v>
      </c>
      <c r="AA29" s="4">
        <f>B26/SUM(B4:B25,B27:B28,B30:B34)</f>
        <v>1.8853726175483945E-2</v>
      </c>
      <c r="AB29" s="4">
        <f>B27/SUM(B4:B26,B28,B30:B34)</f>
        <v>1.9154047856682576E-2</v>
      </c>
      <c r="AC29" s="4">
        <f>B28/SUM(B4:B27,B30:B34)</f>
        <v>1.8853726175483945E-2</v>
      </c>
      <c r="AD29" s="3"/>
      <c r="AE29" s="4">
        <f>B30/SUM(B4:B28,B31:B34)</f>
        <v>1.7792385998463868E-2</v>
      </c>
      <c r="AF29" s="4">
        <f>B31/SUM(B4:B28,B30,B32:B34)</f>
        <v>1.8853726175483945E-2</v>
      </c>
      <c r="AG29" s="4">
        <f>B32/SUM(B4:B28,B30:B31,B33:B34)</f>
        <v>1.682788451045546E-2</v>
      </c>
      <c r="AH29" s="4">
        <f>B33/SUM(B4:B28,B30:B32,B34)</f>
        <v>3.7351928566067102E-2</v>
      </c>
      <c r="AI29" s="4">
        <f>B34/SUM(B4:B28,B30:B33)</f>
        <v>1.5088838475258232E-2</v>
      </c>
    </row>
    <row r="30" spans="1:35" x14ac:dyDescent="0.2">
      <c r="A30" t="s">
        <v>63</v>
      </c>
      <c r="B30" s="2">
        <v>10382573</v>
      </c>
      <c r="C30" s="5" t="s">
        <v>89</v>
      </c>
      <c r="D30" t="s">
        <v>63</v>
      </c>
      <c r="E30" s="4">
        <f>B4/SUM(B5:B29,B31:B34)</f>
        <v>8.2736195873087809E-2</v>
      </c>
      <c r="F30" s="4">
        <f>B5/SUM(B4,B6:B29,B31:B34)</f>
        <v>6.4075688290828173E-2</v>
      </c>
      <c r="G30" s="4">
        <f>B6/SUM(B4:B5,B7:B29,B31:B34)</f>
        <v>6.0277492441556779E-2</v>
      </c>
      <c r="H30" s="4">
        <f>B7/SUM(B4:B6,B8:B29,B31:B34)</f>
        <v>3.7341696240457328E-2</v>
      </c>
      <c r="I30" s="4">
        <f>B8/SUM(B4:B7,B9:B29,B31:B34)</f>
        <v>5.7545953215543788E-2</v>
      </c>
      <c r="J30" s="4">
        <f>B9/SUM(B4:B8,B10:B29,B31:B34)</f>
        <v>3.6559463450102504E-2</v>
      </c>
      <c r="K30" s="4">
        <f>B10/SUM(B4:B9,B11:B29,B31:B34)</f>
        <v>4.4812761850092545E-2</v>
      </c>
      <c r="L30" s="4">
        <f>B11/SUM(B4:B10,B12:B29,B31:B34)</f>
        <v>4.2958752362395068E-2</v>
      </c>
      <c r="M30" s="4">
        <f>B12/SUM(B4:B11,B13:B29,B31:B34)</f>
        <v>3.4225896794688397E-2</v>
      </c>
      <c r="N30" s="4">
        <f>B13/SUM(B4:B12,B14:B29,B31:B34)</f>
        <v>4.0457327331753001E-2</v>
      </c>
      <c r="O30" s="4">
        <f>B14/SUM(B4:B13,B15:B29,B31:B34)</f>
        <v>3.8742815875678786E-2</v>
      </c>
      <c r="P30" s="4">
        <f>B15/SUM(B4:B14,B16:B29,B31:B34)</f>
        <v>3.8188659578727885E-2</v>
      </c>
      <c r="Q30" s="4">
        <f>B16/SUM(B4:B15,B17:B29,B31:B34)</f>
        <v>3.6559463450102504E-2</v>
      </c>
      <c r="R30" s="4">
        <f>B17/SUM(B4:B16,B18:B29,B31:B34)</f>
        <v>3.5580528222627784E-2</v>
      </c>
      <c r="S30" s="3"/>
      <c r="T30" s="4">
        <f>B19/SUM(B4:B18,B20:B29,B31:B34)</f>
        <v>3.0250934093312361E-2</v>
      </c>
      <c r="U30" s="4">
        <f>B20/SUM(B4:B19,B21:B29,B31:B34)</f>
        <v>3.4225896794688397E-2</v>
      </c>
      <c r="V30" s="4">
        <f>B21/SUM(B4:B20,B22:B29,B31:B34)</f>
        <v>2.6332237274033748E-2</v>
      </c>
      <c r="W30" s="4">
        <f>B22/SUM(B4:B21,B23:B29,B31:B34)</f>
        <v>3.6559463450102504E-2</v>
      </c>
      <c r="X30" s="4">
        <f>B23/SUM(B4:B22,B24:B29,B31:B34)</f>
        <v>2.3695540048885865E-2</v>
      </c>
      <c r="Y30" s="4">
        <f>B24/SUM(B4:B23,B25:B29,B31:B34)</f>
        <v>2.1354742641782328E-2</v>
      </c>
      <c r="Z30" s="4">
        <f>B25/SUM(B4:B24,B26:B29,B31:B34)</f>
        <v>2.1289206561205538E-2</v>
      </c>
      <c r="AA30" s="4">
        <f>B26/SUM(B4:B25,B27:B29,B31:B34)</f>
        <v>1.8848653391634093E-2</v>
      </c>
      <c r="AB30" s="4">
        <f>B27/SUM(B4:B26,B28:B29,B31:B34)</f>
        <v>1.9148892749591733E-2</v>
      </c>
      <c r="AC30" s="4">
        <f>B28/SUM(B4:B27,B29,B31:B34)</f>
        <v>1.8848653391634093E-2</v>
      </c>
      <c r="AD30" s="4">
        <f>B29/SUM(B4:B28,B31:B34)</f>
        <v>1.8061238071043085E-2</v>
      </c>
      <c r="AE30" s="3"/>
      <c r="AF30" s="4">
        <f>B31/SUM(B4:B29,B32:B34)</f>
        <v>1.8848653391634093E-2</v>
      </c>
      <c r="AG30" s="4">
        <f>B32/SUM(B4:B29,B31,B33:B34)</f>
        <v>1.6823365799868224E-2</v>
      </c>
      <c r="AH30" s="4">
        <f>B33/SUM(B4:B29,B31:B32,B34)</f>
        <v>3.7341696240457328E-2</v>
      </c>
      <c r="AI30" s="4">
        <f>B34/SUM(B4:B29,B31:B33)</f>
        <v>1.5084793669990234E-2</v>
      </c>
    </row>
    <row r="31" spans="1:35" x14ac:dyDescent="0.2">
      <c r="A31" s="14" t="s">
        <v>65</v>
      </c>
      <c r="B31" s="17">
        <f>TRUNC(A46)</f>
        <v>10990447</v>
      </c>
      <c r="C31" s="5" t="s">
        <v>89</v>
      </c>
      <c r="D31" t="s">
        <v>65</v>
      </c>
      <c r="E31" s="4">
        <f>B4/SUM(B5:B30,B32:B34)</f>
        <v>8.2827959058284509E-2</v>
      </c>
      <c r="F31" s="4">
        <f>B5/SUM(B4,B6:B30,B32:B34)</f>
        <v>6.4145528860816287E-2</v>
      </c>
      <c r="G31" s="4">
        <f>B6/SUM(B4:B5,B7:B30,B32:B34)</f>
        <v>6.0342958320689463E-2</v>
      </c>
      <c r="H31" s="4">
        <f>B7/SUM(B4:B6,B8:B30,B32:B34)</f>
        <v>3.7381373891931649E-2</v>
      </c>
      <c r="I31" s="4">
        <f>B8/SUM(B4:B7,B9:B30,B32:B34)</f>
        <v>5.7608291250137368E-2</v>
      </c>
      <c r="J31" s="4">
        <f>B9/SUM(B4:B8,B10:B30,B32:B34)</f>
        <v>3.6598280611021598E-2</v>
      </c>
      <c r="K31" s="4">
        <f>B10/SUM(B4:B9,B11:B30,B32:B34)</f>
        <v>4.4860721232789835E-2</v>
      </c>
      <c r="L31" s="4">
        <f>B11/SUM(B4:B10,B12:B30,B32:B34)</f>
        <v>4.3004645882832898E-2</v>
      </c>
      <c r="M31" s="4">
        <f>B12/SUM(B4:B11,B13:B30,B32:B34)</f>
        <v>3.4262154385235999E-2</v>
      </c>
      <c r="N31" s="4">
        <f>B13/SUM(B4:B12,B14:B30,B32:B34)</f>
        <v>4.0500444768004316E-2</v>
      </c>
      <c r="O31" s="4">
        <f>B14/SUM(B4:B13,B15:B30,B32:B34)</f>
        <v>3.8784037957469659E-2</v>
      </c>
      <c r="P31" s="4">
        <f>B15/SUM(B4:B14,B16:B30,B32:B34)</f>
        <v>3.82292703421796E-2</v>
      </c>
      <c r="Q31" s="4">
        <f>B16/SUM(B4:B15,B17:B30,B32:B34)</f>
        <v>3.6598280611021598E-2</v>
      </c>
      <c r="R31" s="4">
        <f>B17/SUM(B4:B16,B18:B30,B32:B34)</f>
        <v>3.5618270279554512E-2</v>
      </c>
      <c r="S31" s="4">
        <f>B18/SUM(B4:B17,B19:B30,B32:B34)</f>
        <v>3.4539848168218458E-2</v>
      </c>
      <c r="T31" s="4">
        <f>B19/SUM(B4:B18,B20:B30,B32:B34)</f>
        <v>3.0282857463471497E-2</v>
      </c>
      <c r="U31" s="4">
        <f>B20/SUM(B4:B19,B21:B30,B32:B34)</f>
        <v>3.4262154385235999E-2</v>
      </c>
      <c r="V31" s="4">
        <f>B21/SUM(B4:B20,B22:B30,B32:B34)</f>
        <v>2.6359919493934698E-2</v>
      </c>
      <c r="W31" s="4">
        <f>B22/SUM(B4:B21,B23:B30,B32:B34)</f>
        <v>3.6598280611021598E-2</v>
      </c>
      <c r="X31" s="4">
        <f>B23/SUM(B4:B22,B24:B30,B32:B34)</f>
        <v>2.3720386332232168E-2</v>
      </c>
      <c r="Y31" s="3"/>
      <c r="Z31" s="4">
        <f>B25/SUM(B4:B24,B26:B30,B32:B34)</f>
        <v>2.1311477122282402E-2</v>
      </c>
      <c r="AA31" s="3"/>
      <c r="AB31" s="4">
        <f>B27/SUM(B4:B26,B28:B30,B32:B34)</f>
        <v>1.9168882312242189E-2</v>
      </c>
      <c r="AC31" s="3"/>
      <c r="AD31" s="4">
        <f>B29/SUM(B4:B28,B30,B32:B34)</f>
        <v>1.808007208658027E-2</v>
      </c>
      <c r="AE31" s="4">
        <f>B30/SUM(B4:B29,B32:B34)</f>
        <v>1.780614744699088E-2</v>
      </c>
      <c r="AF31" s="3"/>
      <c r="AG31" s="4">
        <f>B32/SUM(B4:B30,B33:B34)</f>
        <v>1.6840887625723482E-2</v>
      </c>
      <c r="AH31" s="4">
        <f>B33/SUM(B4:B30,B32,B34)</f>
        <v>3.7381373891931649E-2</v>
      </c>
      <c r="AI31" s="4">
        <f>B34/SUM(B4:B30,B32:B33)</f>
        <v>1.5100477852124766E-2</v>
      </c>
    </row>
    <row r="32" spans="1:35" x14ac:dyDescent="0.2">
      <c r="A32" t="s">
        <v>66</v>
      </c>
      <c r="B32" s="2">
        <v>9829062</v>
      </c>
      <c r="C32" s="5" t="s">
        <v>89</v>
      </c>
      <c r="D32" t="s">
        <v>66</v>
      </c>
      <c r="E32" s="4">
        <f>B4/SUM(B5:B31,B33:B34)</f>
        <v>8.2652815878650671E-2</v>
      </c>
      <c r="F32" s="4">
        <f>B5/SUM(B4,B6:B31,B33:B34)</f>
        <v>6.4012225816374307E-2</v>
      </c>
      <c r="G32" s="4">
        <f>B6/SUM(B4:B5,B7:B31,B33:B34)</f>
        <v>6.0218004703485678E-2</v>
      </c>
      <c r="H32" s="4">
        <f>B7/SUM(B4:B6,B8:B31,B33:B34)</f>
        <v>3.7305640212271056E-2</v>
      </c>
      <c r="I32" s="4">
        <f>B8/SUM(B4:B7,B9:B31,B33:B34)</f>
        <v>5.7489307394432553E-2</v>
      </c>
      <c r="J32" s="4">
        <f>B9/SUM(B4:B8,B10:B31,B33:B34)</f>
        <v>3.6524189316259274E-2</v>
      </c>
      <c r="K32" s="4">
        <f>B10/SUM(B4:B9,B11:B31,B33:B34)</f>
        <v>4.4769180651816606E-2</v>
      </c>
      <c r="L32" s="4">
        <f>B11/SUM(B4:B10,B12:B31,B33:B34)</f>
        <v>4.2917048283833747E-2</v>
      </c>
      <c r="M32" s="4">
        <f>B12/SUM(B4:B11,B13:B31,B33:B34)</f>
        <v>3.4192948456720253E-2</v>
      </c>
      <c r="N32" s="4">
        <f>B13/SUM(B4:B12,B14:B31,B33:B34)</f>
        <v>4.0418145727775509E-2</v>
      </c>
      <c r="O32" s="4">
        <f>B14/SUM(B4:B13,B15:B31,B33:B34)</f>
        <v>3.8705356489444717E-2</v>
      </c>
      <c r="P32" s="4">
        <f>B15/SUM(B4:B14,B16:B31,B33:B34)</f>
        <v>3.8151755670543269E-2</v>
      </c>
      <c r="Q32" s="4">
        <f>B16/SUM(B4:B15,B17:B31,B33:B34)</f>
        <v>3.6524189316259274E-2</v>
      </c>
      <c r="R32" s="4">
        <f>B17/SUM(B4:B16,B18:B31,B33:B34)</f>
        <v>3.5546230997274664E-2</v>
      </c>
      <c r="S32" s="4">
        <f>B18/SUM(B4:B17,B19:B31,B33:B34)</f>
        <v>3.4470062633456429E-2</v>
      </c>
      <c r="T32" s="4">
        <f>B19/SUM(B4:B18,B20:B31,B33:B34)</f>
        <v>3.0221924163322852E-2</v>
      </c>
      <c r="U32" s="4">
        <f>B20/SUM(B4:B19,B21:B31,B33:B34)</f>
        <v>3.4192948456720253E-2</v>
      </c>
      <c r="V32" s="4">
        <f>B21/SUM(B4:B20,B22:B31,B33:B34)</f>
        <v>2.6307081239130507E-2</v>
      </c>
      <c r="W32" s="4">
        <f>B22/SUM(B4:B21,B23:B31,B33:B34)</f>
        <v>3.6524189316259274E-2</v>
      </c>
      <c r="X32" s="4">
        <f>B23/SUM(B4:B22,B24:B31,B33:B34)</f>
        <v>2.3672961036241575E-2</v>
      </c>
      <c r="Y32" s="4">
        <f>B24/SUM(B4:B23,B25:B31,B33:B34)</f>
        <v>2.1334440613783881E-2</v>
      </c>
      <c r="Z32" s="4">
        <f>B25/SUM(B4:B24,B26:B31,B33:B34)</f>
        <v>2.1268968136050632E-2</v>
      </c>
      <c r="AA32" s="4">
        <f>B26/SUM(B4:B25,B27:B31,B33:B34)</f>
        <v>1.8830777838563819E-2</v>
      </c>
      <c r="AB32" s="4">
        <f>B27/SUM(B4:B26,B28:B31,B33:B34)</f>
        <v>1.9130727111147217E-2</v>
      </c>
      <c r="AC32" s="4">
        <f>B28/SUM(B4:B27,B29:B31,B33:B34)</f>
        <v>1.8830777838563819E-2</v>
      </c>
      <c r="AD32" s="4">
        <f>B29/SUM(B4:B28,B30:B31,B33:B34)</f>
        <v>1.804412250677434E-2</v>
      </c>
      <c r="AE32" s="4">
        <f>B30/SUM(B4:B29,B31,B33:B34)</f>
        <v>1.7770752033391915E-2</v>
      </c>
      <c r="AF32" s="4">
        <f>B31/SUM(B4:B30,B33:B34)</f>
        <v>1.8830777838563819E-2</v>
      </c>
      <c r="AG32" s="3"/>
      <c r="AH32" s="4">
        <f>B33/SUM(B4:B31,B34)</f>
        <v>3.7305640212271056E-2</v>
      </c>
      <c r="AI32" s="4">
        <f>B34/SUM(B4:B31,B33)</f>
        <v>1.5070540459412142E-2</v>
      </c>
    </row>
    <row r="33" spans="1:35" x14ac:dyDescent="0.2">
      <c r="A33" s="11" t="s">
        <v>67</v>
      </c>
      <c r="B33" s="17">
        <f>TRUNC(D46)</f>
        <v>21385377</v>
      </c>
      <c r="C33" s="5" t="s">
        <v>89</v>
      </c>
      <c r="D33" t="s">
        <v>67</v>
      </c>
      <c r="E33" s="4">
        <f>B4/SUM(B5:B32,B34)</f>
        <v>8.4429263593513326E-2</v>
      </c>
      <c r="F33" s="4">
        <f>B5/SUM(B4,B6:B32,B34)</f>
        <v>6.5363845257709247E-2</v>
      </c>
      <c r="G33" s="4">
        <f>B6/SUM(B4:B5,B7:B32,B34)</f>
        <v>6.1484879570630896E-2</v>
      </c>
      <c r="H33" s="3"/>
      <c r="I33" s="4">
        <f>B8/SUM(B4:B7,B9:B32,B34)</f>
        <v>5.8695597402777841E-2</v>
      </c>
      <c r="J33" s="4">
        <f>B9/SUM(B4:B8,B10:B32,B34)</f>
        <v>3.7275065051652949E-2</v>
      </c>
      <c r="K33" s="4">
        <f>B10/SUM(B4:B9,B11:B32,B34)</f>
        <v>4.5697032353782266E-2</v>
      </c>
      <c r="L33" s="4">
        <f>B11/SUM(B4:B10,B12:B32,B34)</f>
        <v>4.3804904674412233E-2</v>
      </c>
      <c r="M33" s="4">
        <f>B12/SUM(B4:B11,B13:B32,B34)</f>
        <v>3.4894284383994362E-2</v>
      </c>
      <c r="N33" s="4">
        <f>B13/SUM(B4:B12,B14:B32,B34)</f>
        <v>4.1252260648098817E-2</v>
      </c>
      <c r="O33" s="4">
        <f>B14/SUM(B4:B13,B15:B32,B34)</f>
        <v>3.9502782275050032E-2</v>
      </c>
      <c r="P33" s="4">
        <f>B15/SUM(B4:B14,B16:B32,B34)</f>
        <v>3.8937348361207269E-2</v>
      </c>
      <c r="Q33" s="4">
        <f>B16/SUM(B4:B15,B17:B32,B34)</f>
        <v>3.7275065051652949E-2</v>
      </c>
      <c r="R33" s="4">
        <f>B17/SUM(B4:B16,B18:B32,B34)</f>
        <v>3.6276297917584646E-2</v>
      </c>
      <c r="S33" s="4">
        <f>B18/SUM(B4:B17,B19:B32,B34)</f>
        <v>3.5177275819257323E-2</v>
      </c>
      <c r="T33" s="4">
        <f>B19/SUM(B4:B18,B20:B32,B34)</f>
        <v>3.0839381080148193E-2</v>
      </c>
      <c r="U33" s="4">
        <f>B20/SUM(B4:B19,B21:B32,B34)</f>
        <v>3.4894284383994362E-2</v>
      </c>
      <c r="V33" s="4">
        <f>B21/SUM(B4:B20,B22:B32,B34)</f>
        <v>2.684247096904303E-2</v>
      </c>
      <c r="W33" s="4">
        <f>B22/SUM(B4:B21,B23:B32,B34)</f>
        <v>3.7275065051652949E-2</v>
      </c>
      <c r="X33" s="4">
        <f>B23/SUM(B4:B22,B24:B32,B34)</f>
        <v>2.4153480712350153E-2</v>
      </c>
      <c r="Y33" s="4">
        <f>B24/SUM(B4:B23,B25:B32,B34)</f>
        <v>2.1766483103097489E-2</v>
      </c>
      <c r="Z33" s="4">
        <f>B25/SUM(B4:B24,B26:B32,B34)</f>
        <v>2.1699656575977066E-2</v>
      </c>
      <c r="AA33" s="4">
        <f>B26/SUM(B4:B25,B27:B32,B34)</f>
        <v>1.9211165112799203E-2</v>
      </c>
      <c r="AB33" s="4">
        <f>B27/SUM(B4:B26,B28:B32,B34)</f>
        <v>1.9517289520083293E-2</v>
      </c>
      <c r="AC33" s="4">
        <f>B28/SUM(B4:B27,B29:B32,B34)</f>
        <v>1.9211165112799203E-2</v>
      </c>
      <c r="AD33" s="4">
        <f>B29/SUM(B4:B28,B30:B32,B34)</f>
        <v>1.8408331996812261E-2</v>
      </c>
      <c r="AE33" s="4">
        <f>B30/SUM(B4:B29,B31:B32,B34)</f>
        <v>1.8129345447610006E-2</v>
      </c>
      <c r="AF33" s="4">
        <f>B31/SUM(B4:B30,B32,B34)</f>
        <v>1.9211165112799203E-2</v>
      </c>
      <c r="AG33" s="4">
        <f>B32/SUM(B4:B31,B34)</f>
        <v>1.714627011701058E-2</v>
      </c>
      <c r="AH33" s="3"/>
      <c r="AI33" s="4">
        <f>B34/SUM(B4:B32)</f>
        <v>1.5373823647971322E-2</v>
      </c>
    </row>
    <row r="34" spans="1:35" x14ac:dyDescent="0.2">
      <c r="A34" t="s">
        <v>68</v>
      </c>
      <c r="B34" s="2">
        <v>8828395</v>
      </c>
      <c r="C34" s="5" t="s">
        <v>89</v>
      </c>
      <c r="D34" t="s">
        <v>68</v>
      </c>
      <c r="E34" s="4">
        <f>B4/SUM(B5:B33)</f>
        <v>8.2502502803946429E-2</v>
      </c>
      <c r="F34" s="4">
        <f>B5/SUM(B4,B6:B33)</f>
        <v>6.3897813430990505E-2</v>
      </c>
      <c r="G34" s="4">
        <f>B6/SUM(B4:B5,B7:B33)</f>
        <v>6.0110757050215818E-2</v>
      </c>
      <c r="H34" s="4">
        <f>B7/SUM(B4:B6,B8:B33)</f>
        <v>3.7240632600079857E-2</v>
      </c>
      <c r="I34" s="4">
        <f>B8/SUM(B4:B7,B9:B33)</f>
        <v>5.7387182572210815E-2</v>
      </c>
      <c r="J34" s="4">
        <f>B9/SUM(B4:B8,B10:B33)</f>
        <v>3.6460591299269894E-2</v>
      </c>
      <c r="K34" s="4">
        <f>B10/SUM(B4:B9,B11:B33)</f>
        <v>4.4690606983104258E-2</v>
      </c>
      <c r="L34" s="4">
        <f>B11/SUM(B4:B10,B12:B33)</f>
        <v>4.2841858559070273E-2</v>
      </c>
      <c r="M34" s="4">
        <f>B12/SUM(B4:B11,B13:B34)</f>
        <v>3.3618250565058974E-2</v>
      </c>
      <c r="N34" s="4">
        <f>B13/SUM(B4:B12,B14:B33)</f>
        <v>4.0347503398604233E-2</v>
      </c>
      <c r="O34" s="4">
        <f>B14/SUM(B4:B13,B15:B33)</f>
        <v>3.8637818924329395E-2</v>
      </c>
      <c r="P34" s="4">
        <f>B15/SUM(B4:B14,B16:B33)</f>
        <v>3.8085219510821264E-2</v>
      </c>
      <c r="Q34" s="4">
        <f>B16/SUM(B4:B15,B17:B33)</f>
        <v>3.6460591299269894E-2</v>
      </c>
      <c r="R34" s="4">
        <f>B17/SUM(B4:B16,B18:B33)</f>
        <v>3.5484394153840096E-2</v>
      </c>
      <c r="S34" s="4">
        <f>B18/SUM(B4:B17,B19:B33)</f>
        <v>3.4410160119985031E-2</v>
      </c>
      <c r="T34" s="4">
        <f>B19/SUM(B4:B18,B20:B33)</f>
        <v>3.0169619423657677E-2</v>
      </c>
      <c r="U34" s="4">
        <f>B20/SUM(B4:B19,B21:B33)</f>
        <v>3.4133543405837817E-2</v>
      </c>
      <c r="V34" s="4">
        <f>B21/SUM(B4:B20,B22:B33)</f>
        <v>2.6261724586769945E-2</v>
      </c>
      <c r="W34" s="4">
        <f>B22/SUM(B4:B21,B23:B33)</f>
        <v>3.6460591299269894E-2</v>
      </c>
      <c r="X34" s="4">
        <f>B23/SUM(B4:B22,B24:B33)</f>
        <v>2.3632250507876873E-2</v>
      </c>
      <c r="Y34" s="4">
        <f>B24/SUM(B4:B23,B25:B33)</f>
        <v>2.1297835322508701E-2</v>
      </c>
      <c r="Z34" s="4">
        <f>B25/SUM(B4:B24,B26:B33)</f>
        <v>2.123247751676471E-2</v>
      </c>
      <c r="AA34" s="4">
        <f>B26/SUM(B4:B25,B27:B33)</f>
        <v>1.8798547358659313E-2</v>
      </c>
      <c r="AB34" s="4">
        <f>B27/SUM(B4:B26,B28:B33)</f>
        <v>1.9097973619051991E-2</v>
      </c>
      <c r="AC34" s="4">
        <f>B28/SUM(B4:B27,B29:B33)</f>
        <v>1.8798547358659313E-2</v>
      </c>
      <c r="AD34" s="4">
        <f>B29/SUM(B4:B28,B30:B33)</f>
        <v>1.8013262259743323E-2</v>
      </c>
      <c r="AE34" s="4">
        <f>B30/SUM(B4:B29,B31:B33)</f>
        <v>1.7740367469807537E-2</v>
      </c>
      <c r="AF34" s="4">
        <f>B31/SUM(B4:B30,B32:B33)</f>
        <v>1.8798547358659313E-2</v>
      </c>
      <c r="AG34" s="4">
        <f>B32/SUM(B4:B31,B33)</f>
        <v>1.6778732323267188E-2</v>
      </c>
      <c r="AH34" s="4">
        <f>B33/SUM(B4:B32)</f>
        <v>3.7240632600079857E-2</v>
      </c>
      <c r="AI34" s="3"/>
    </row>
    <row r="36" spans="1:35" x14ac:dyDescent="0.2">
      <c r="A36" s="1" t="s">
        <v>85</v>
      </c>
    </row>
    <row r="37" spans="1:35" x14ac:dyDescent="0.2">
      <c r="A37" s="1" t="s">
        <v>73</v>
      </c>
    </row>
    <row r="40" spans="1:35" x14ac:dyDescent="0.2">
      <c r="A40" s="1" t="s">
        <v>107</v>
      </c>
      <c r="B40" s="1" t="s">
        <v>106</v>
      </c>
      <c r="C40" s="1" t="s">
        <v>105</v>
      </c>
      <c r="D40" s="13" t="s">
        <v>104</v>
      </c>
    </row>
    <row r="41" spans="1:35" x14ac:dyDescent="0.2">
      <c r="A41" s="15">
        <v>11553850</v>
      </c>
      <c r="B41" s="10">
        <v>23949892</v>
      </c>
      <c r="C41" s="9">
        <v>26919982</v>
      </c>
      <c r="D41" s="12">
        <v>33120474</v>
      </c>
    </row>
    <row r="42" spans="1:35" x14ac:dyDescent="0.2">
      <c r="A42" s="15">
        <v>11151169</v>
      </c>
      <c r="B42" s="10">
        <v>15370165</v>
      </c>
      <c r="C42" s="9">
        <v>21572147</v>
      </c>
      <c r="D42" s="12">
        <v>9650281</v>
      </c>
    </row>
    <row r="43" spans="1:35" x14ac:dyDescent="0.2">
      <c r="A43" s="15">
        <v>10266324</v>
      </c>
      <c r="C43" s="9">
        <v>14367463</v>
      </c>
      <c r="D43" s="2"/>
    </row>
    <row r="44" spans="1:35" x14ac:dyDescent="0.2">
      <c r="D44" s="2"/>
    </row>
    <row r="45" spans="1:35" x14ac:dyDescent="0.2">
      <c r="A45" s="2" t="s">
        <v>108</v>
      </c>
    </row>
    <row r="46" spans="1:35" x14ac:dyDescent="0.2">
      <c r="A46" s="16">
        <f>SUM(A41,A42,A43)/3</f>
        <v>10990447.666666666</v>
      </c>
      <c r="B46" s="16">
        <f>SUM(B41,B42)/2</f>
        <v>19660028.5</v>
      </c>
      <c r="C46" s="16">
        <f>SUM(C41,C42,C43)/3</f>
        <v>20953197.333333332</v>
      </c>
      <c r="D46" s="16">
        <f>SUM(D41,D42)/2</f>
        <v>21385377.5</v>
      </c>
    </row>
  </sheetData>
  <pageMargins left="0.7" right="0.7" top="0.75" bottom="0.75" header="0.3" footer="0.3"/>
  <ignoredErrors>
    <ignoredError sqref="B46:C4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flight_demand</vt:lpstr>
      <vt:lpstr>population_demand</vt:lpstr>
      <vt:lpstr>Austin_Bergstrom</vt:lpstr>
      <vt:lpstr>Baltimore___Washington</vt:lpstr>
      <vt:lpstr>Charlotte_Douglas</vt:lpstr>
      <vt:lpstr>Dallas_Fort_Worth</vt:lpstr>
      <vt:lpstr>Daniel_K._Inouye</vt:lpstr>
      <vt:lpstr>Day</vt:lpstr>
      <vt:lpstr>Denver</vt:lpstr>
      <vt:lpstr>Detroit_Metro</vt:lpstr>
      <vt:lpstr>Fort_Lauderdale___Holywood</vt:lpstr>
      <vt:lpstr>George_Bush</vt:lpstr>
      <vt:lpstr>Harry_Reid</vt:lpstr>
      <vt:lpstr>Hartsfield_Jackson</vt:lpstr>
      <vt:lpstr>Hour</vt:lpstr>
      <vt:lpstr>Initial_Market_Share</vt:lpstr>
      <vt:lpstr>JFK</vt:lpstr>
      <vt:lpstr>LA</vt:lpstr>
      <vt:lpstr>LaGuardia</vt:lpstr>
      <vt:lpstr>Logan</vt:lpstr>
      <vt:lpstr>Miami</vt:lpstr>
      <vt:lpstr>Midway</vt:lpstr>
      <vt:lpstr>Miniappolis___Saint_Paul</vt:lpstr>
      <vt:lpstr>Nashville</vt:lpstr>
      <vt:lpstr>Newark_Liberty</vt:lpstr>
      <vt:lpstr>O_Hare</vt:lpstr>
      <vt:lpstr>Orlando</vt:lpstr>
      <vt:lpstr>Philly</vt:lpstr>
      <vt:lpstr>Phoenix_Sky_Harbor</vt:lpstr>
      <vt:lpstr>Ronald_Reagon_Washington</vt:lpstr>
      <vt:lpstr>Salt_Lake_City</vt:lpstr>
      <vt:lpstr>San_Diego</vt:lpstr>
      <vt:lpstr>San_Fran</vt:lpstr>
      <vt:lpstr>Seattle_Tacoma</vt:lpstr>
      <vt:lpstr>Sum</vt:lpstr>
      <vt:lpstr>Sum_w_Honolulu</vt:lpstr>
      <vt:lpstr>Total_Days_in_Year</vt:lpstr>
      <vt:lpstr>TPA</vt:lpstr>
      <vt:lpstr>Washington_Dulles</vt:lpstr>
      <vt:lpstr>Yearly_Market_Share_Growth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William Wadsworth</cp:lastModifiedBy>
  <cp:revision>0</cp:revision>
  <dcterms:modified xsi:type="dcterms:W3CDTF">2024-01-22T22:47:16Z</dcterms:modified>
  <dc:language>en-US</dc:language>
</cp:coreProperties>
</file>