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G:\.shortcut-targets-by-id\1fEu0r7RmPlELIAoWgavFpOGhOyyAS0Hz\ENGG_680_Project\Design Code Calculations\"/>
    </mc:Choice>
  </mc:AlternateContent>
  <xr:revisionPtr revIDLastSave="0" documentId="13_ncr:1_{4812F173-1631-4348-94F7-4F4968891876}" xr6:coauthVersionLast="47" xr6:coauthVersionMax="47" xr10:uidLastSave="{00000000-0000-0000-0000-000000000000}"/>
  <bookViews>
    <workbookView xWindow="-108" yWindow="-108" windowWidth="23256" windowHeight="12456" tabRatio="658" firstSheet="2" activeTab="10" xr2:uid="{BAAB656D-1ED2-421A-AE01-E13AC4B22810}"/>
  </bookViews>
  <sheets>
    <sheet name="Rect" sheetId="18" r:id="rId1"/>
    <sheet name="Circular" sheetId="19" r:id="rId2"/>
    <sheet name="predictions_with_index Cir" sheetId="27" r:id="rId3"/>
    <sheet name="predictions_with_index Rect" sheetId="28" r:id="rId4"/>
    <sheet name="CSA S16-24-Rect" sheetId="17" r:id="rId5"/>
    <sheet name="CSA S16-24-Circular" sheetId="21" r:id="rId6"/>
    <sheet name="AISC Rect" sheetId="22" r:id="rId7"/>
    <sheet name="AISC Circular" sheetId="23" r:id="rId8"/>
    <sheet name="EC4 -Rect" sheetId="26" r:id="rId9"/>
    <sheet name="EC4 - Circular" sheetId="25" r:id="rId10"/>
    <sheet name="Sheet3" sheetId="29" r:id="rId11"/>
  </sheets>
  <definedNames>
    <definedName name="_xlnm._FilterDatabase" localSheetId="0" hidden="1">Rect!$A$6:$N$217</definedName>
    <definedName name="_xlnm.Print_Area" localSheetId="7">'AISC Circular'!$B$2:$AT$28</definedName>
    <definedName name="_xlnm.Print_Area" localSheetId="6">'AISC Rect'!$B$2:$AT$28</definedName>
    <definedName name="_xlnm.Print_Area" localSheetId="1">Circular!$C$1:$N$213</definedName>
    <definedName name="_xlnm.Print_Area" localSheetId="5">'CSA S16-24-Circular'!$B$2:$AT$41</definedName>
    <definedName name="_xlnm.Print_Area" localSheetId="9">'EC4 - Circular'!$B$2:$AT$38</definedName>
    <definedName name="_xlnm.Print_Area" localSheetId="8">'EC4 -Rect'!$B$2:$AT$38</definedName>
    <definedName name="_xlnm.Print_Area" localSheetId="0">Rect!$C$1:$N$217</definedName>
    <definedName name="_xlnm.Print_Titles" localSheetId="7">'AISC Circular'!$B:$C</definedName>
    <definedName name="_xlnm.Print_Titles" localSheetId="6">'AISC Rect'!$B:$C</definedName>
    <definedName name="_xlnm.Print_Titles" localSheetId="5">'CSA S16-24-Circular'!$B:$C</definedName>
    <definedName name="_xlnm.Print_Titles" localSheetId="4">'CSA S16-24-Rect'!$B:$C</definedName>
    <definedName name="_xlnm.Print_Titles" localSheetId="9">'EC4 - Circular'!$B:$C</definedName>
    <definedName name="_xlnm.Print_Titles" localSheetId="8">'EC4 -Rect'!$B:$C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4" i="25" l="1" a="1"/>
  <c r="D34" i="25" s="1"/>
  <c r="D24" i="23" a="1"/>
  <c r="D24" i="23" s="1"/>
  <c r="D37" i="21" a="1"/>
  <c r="D37" i="21" s="1"/>
  <c r="D34" i="26" a="1"/>
  <c r="D34" i="26" s="1"/>
  <c r="D24" i="22" a="1"/>
  <c r="D24" i="22" s="1"/>
  <c r="D37" i="17" a="1"/>
  <c r="D37" i="17" s="1"/>
  <c r="D3" i="26" a="1"/>
  <c r="D3" i="26" s="1"/>
  <c r="D3" i="25" a="1"/>
  <c r="D3" i="25" s="1"/>
  <c r="D3" i="23" a="1"/>
  <c r="D3" i="23" s="1"/>
  <c r="D3" i="22" a="1"/>
  <c r="D3" i="22" s="1"/>
  <c r="D3" i="21" a="1"/>
  <c r="D3" i="21" s="1"/>
  <c r="E38" i="17"/>
  <c r="F38" i="17"/>
  <c r="G38" i="17"/>
  <c r="H38" i="17"/>
  <c r="I38" i="17"/>
  <c r="J38" i="17"/>
  <c r="K38" i="17"/>
  <c r="L38" i="17"/>
  <c r="M38" i="17"/>
  <c r="N38" i="17"/>
  <c r="O38" i="17"/>
  <c r="P38" i="17"/>
  <c r="Q38" i="17"/>
  <c r="R38" i="17"/>
  <c r="S38" i="17"/>
  <c r="T38" i="17"/>
  <c r="U38" i="17"/>
  <c r="V38" i="17"/>
  <c r="W38" i="17"/>
  <c r="X38" i="17"/>
  <c r="Y38" i="17"/>
  <c r="Z38" i="17"/>
  <c r="AA38" i="17"/>
  <c r="AB38" i="17"/>
  <c r="AC38" i="17"/>
  <c r="AD38" i="17"/>
  <c r="AE38" i="17"/>
  <c r="AF38" i="17"/>
  <c r="AG38" i="17"/>
  <c r="AH38" i="17"/>
  <c r="AI38" i="17"/>
  <c r="AJ38" i="17"/>
  <c r="AK38" i="17"/>
  <c r="AL38" i="17"/>
  <c r="AM38" i="17"/>
  <c r="AN38" i="17"/>
  <c r="AO38" i="17"/>
  <c r="AP38" i="17"/>
  <c r="AQ38" i="17"/>
  <c r="AR38" i="17"/>
  <c r="AS38" i="17"/>
  <c r="AT38" i="17"/>
  <c r="D38" i="17"/>
  <c r="D39" i="17" s="1"/>
  <c r="D3" i="17" a="1"/>
  <c r="D3" i="17" s="1"/>
  <c r="E4" i="28"/>
  <c r="E5" i="28"/>
  <c r="E6" i="28"/>
  <c r="E7" i="28"/>
  <c r="E8" i="28"/>
  <c r="E9" i="28"/>
  <c r="E10" i="28"/>
  <c r="E11" i="28"/>
  <c r="E12" i="28"/>
  <c r="E3" i="28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5" i="27"/>
  <c r="E6" i="27"/>
  <c r="E7" i="27"/>
  <c r="E8" i="27"/>
  <c r="E9" i="27"/>
  <c r="E10" i="27"/>
  <c r="E11" i="27"/>
  <c r="E4" i="27"/>
  <c r="E3" i="27"/>
  <c r="F4" i="26"/>
  <c r="G4" i="26"/>
  <c r="H4" i="26"/>
  <c r="I4" i="26"/>
  <c r="J4" i="26"/>
  <c r="K4" i="26"/>
  <c r="L4" i="26"/>
  <c r="M4" i="26"/>
  <c r="N4" i="26"/>
  <c r="O4" i="26"/>
  <c r="P4" i="26"/>
  <c r="Q4" i="26"/>
  <c r="R4" i="26"/>
  <c r="S4" i="26"/>
  <c r="T4" i="26"/>
  <c r="U4" i="26"/>
  <c r="V4" i="26"/>
  <c r="W4" i="26"/>
  <c r="X4" i="26"/>
  <c r="Y4" i="26"/>
  <c r="Z4" i="26"/>
  <c r="AA4" i="26"/>
  <c r="AB4" i="26"/>
  <c r="AC4" i="26"/>
  <c r="AD4" i="26"/>
  <c r="AE4" i="26"/>
  <c r="AF4" i="26"/>
  <c r="AG4" i="26"/>
  <c r="AH4" i="26"/>
  <c r="AI4" i="26"/>
  <c r="AJ4" i="26"/>
  <c r="AK4" i="26"/>
  <c r="AL4" i="26"/>
  <c r="AM4" i="26"/>
  <c r="AN4" i="26"/>
  <c r="AO4" i="26"/>
  <c r="AP4" i="26"/>
  <c r="AQ4" i="26"/>
  <c r="AR4" i="26"/>
  <c r="AS4" i="26"/>
  <c r="AT4" i="26"/>
  <c r="F5" i="26"/>
  <c r="G5" i="26"/>
  <c r="H5" i="26"/>
  <c r="I5" i="26"/>
  <c r="J5" i="26"/>
  <c r="K5" i="26"/>
  <c r="L5" i="26"/>
  <c r="M5" i="26"/>
  <c r="N5" i="26"/>
  <c r="O5" i="26"/>
  <c r="P5" i="26"/>
  <c r="Q5" i="26"/>
  <c r="R5" i="26"/>
  <c r="S5" i="26"/>
  <c r="T5" i="26"/>
  <c r="U5" i="26"/>
  <c r="V5" i="26"/>
  <c r="W5" i="26"/>
  <c r="X5" i="26"/>
  <c r="Y5" i="26"/>
  <c r="Z5" i="26"/>
  <c r="AA5" i="26"/>
  <c r="AB5" i="26"/>
  <c r="AC5" i="26"/>
  <c r="AD5" i="26"/>
  <c r="AE5" i="26"/>
  <c r="AF5" i="26"/>
  <c r="AG5" i="26"/>
  <c r="AH5" i="26"/>
  <c r="AI5" i="26"/>
  <c r="AJ5" i="26"/>
  <c r="AK5" i="26"/>
  <c r="AL5" i="26"/>
  <c r="AM5" i="26"/>
  <c r="AN5" i="26"/>
  <c r="AO5" i="26"/>
  <c r="AP5" i="26"/>
  <c r="AQ5" i="26"/>
  <c r="AR5" i="26"/>
  <c r="AS5" i="26"/>
  <c r="AT5" i="26"/>
  <c r="F6" i="26"/>
  <c r="G6" i="26"/>
  <c r="H6" i="26"/>
  <c r="I6" i="26"/>
  <c r="J6" i="26"/>
  <c r="K6" i="26"/>
  <c r="L6" i="26"/>
  <c r="M6" i="26"/>
  <c r="N6" i="26"/>
  <c r="O6" i="26"/>
  <c r="P6" i="26"/>
  <c r="Q6" i="26"/>
  <c r="R6" i="26"/>
  <c r="S6" i="26"/>
  <c r="T6" i="26"/>
  <c r="U6" i="26"/>
  <c r="V6" i="26"/>
  <c r="W6" i="26"/>
  <c r="X6" i="26"/>
  <c r="Y6" i="26"/>
  <c r="Z6" i="26"/>
  <c r="AA6" i="26"/>
  <c r="AB6" i="26"/>
  <c r="AC6" i="26"/>
  <c r="AD6" i="26"/>
  <c r="AE6" i="26"/>
  <c r="AF6" i="26"/>
  <c r="AG6" i="26"/>
  <c r="AH6" i="26"/>
  <c r="AI6" i="26"/>
  <c r="AJ6" i="26"/>
  <c r="AK6" i="26"/>
  <c r="AL6" i="26"/>
  <c r="AM6" i="26"/>
  <c r="AN6" i="26"/>
  <c r="AO6" i="26"/>
  <c r="AP6" i="26"/>
  <c r="AQ6" i="26"/>
  <c r="AR6" i="26"/>
  <c r="AS6" i="26"/>
  <c r="AT6" i="26"/>
  <c r="F10" i="26"/>
  <c r="G10" i="26"/>
  <c r="H10" i="26"/>
  <c r="I10" i="26"/>
  <c r="J10" i="26"/>
  <c r="K10" i="26"/>
  <c r="L10" i="26"/>
  <c r="M10" i="26"/>
  <c r="N10" i="26"/>
  <c r="O10" i="26"/>
  <c r="P10" i="26"/>
  <c r="Q10" i="26"/>
  <c r="R10" i="26"/>
  <c r="S10" i="26"/>
  <c r="T10" i="26"/>
  <c r="U10" i="26"/>
  <c r="V10" i="26"/>
  <c r="W10" i="26"/>
  <c r="X10" i="26"/>
  <c r="Y10" i="26"/>
  <c r="Z10" i="26"/>
  <c r="AA10" i="26"/>
  <c r="AB10" i="26"/>
  <c r="AC10" i="26"/>
  <c r="AD10" i="26"/>
  <c r="AE10" i="26"/>
  <c r="AF10" i="26"/>
  <c r="AG10" i="26"/>
  <c r="AH10" i="26"/>
  <c r="AI10" i="26"/>
  <c r="AJ10" i="26"/>
  <c r="AK10" i="26"/>
  <c r="AL10" i="26"/>
  <c r="AM10" i="26"/>
  <c r="AN10" i="26"/>
  <c r="AO10" i="26"/>
  <c r="AP10" i="26"/>
  <c r="AQ10" i="26"/>
  <c r="AR10" i="26"/>
  <c r="AS10" i="26"/>
  <c r="AT10" i="26"/>
  <c r="F11" i="26"/>
  <c r="G11" i="26"/>
  <c r="H11" i="26"/>
  <c r="I11" i="26"/>
  <c r="J11" i="26"/>
  <c r="K11" i="26"/>
  <c r="L11" i="26"/>
  <c r="M11" i="26"/>
  <c r="N11" i="26"/>
  <c r="O11" i="26"/>
  <c r="P11" i="26"/>
  <c r="Q11" i="26"/>
  <c r="R11" i="26"/>
  <c r="S11" i="26"/>
  <c r="T11" i="26"/>
  <c r="U11" i="26"/>
  <c r="V11" i="26"/>
  <c r="W11" i="26"/>
  <c r="X11" i="26"/>
  <c r="Y11" i="26"/>
  <c r="Z11" i="26"/>
  <c r="AA11" i="26"/>
  <c r="AB11" i="26"/>
  <c r="AC11" i="26"/>
  <c r="AD11" i="26"/>
  <c r="AE11" i="26"/>
  <c r="AF11" i="26"/>
  <c r="AG11" i="26"/>
  <c r="AH11" i="26"/>
  <c r="AI11" i="26"/>
  <c r="AJ11" i="26"/>
  <c r="AK11" i="26"/>
  <c r="AL11" i="26"/>
  <c r="AM11" i="26"/>
  <c r="AN11" i="26"/>
  <c r="AO11" i="26"/>
  <c r="AP11" i="26"/>
  <c r="AQ11" i="26"/>
  <c r="AR11" i="26"/>
  <c r="AS11" i="26"/>
  <c r="AT11" i="26"/>
  <c r="F12" i="26"/>
  <c r="G12" i="26"/>
  <c r="H12" i="26"/>
  <c r="I12" i="26"/>
  <c r="J12" i="26"/>
  <c r="K12" i="26"/>
  <c r="L12" i="26"/>
  <c r="M12" i="26"/>
  <c r="N12" i="26"/>
  <c r="O12" i="26"/>
  <c r="P12" i="26"/>
  <c r="Q12" i="26"/>
  <c r="R12" i="26"/>
  <c r="S12" i="26"/>
  <c r="T12" i="26"/>
  <c r="U12" i="26"/>
  <c r="V12" i="26"/>
  <c r="W12" i="26"/>
  <c r="X12" i="26"/>
  <c r="Y12" i="26"/>
  <c r="Z12" i="26"/>
  <c r="AA12" i="26"/>
  <c r="AB12" i="26"/>
  <c r="AC12" i="26"/>
  <c r="AD12" i="26"/>
  <c r="AE12" i="26"/>
  <c r="AF12" i="26"/>
  <c r="AG12" i="26"/>
  <c r="AH12" i="26"/>
  <c r="AI12" i="26"/>
  <c r="AJ12" i="26"/>
  <c r="AK12" i="26"/>
  <c r="AL12" i="26"/>
  <c r="AM12" i="26"/>
  <c r="AN12" i="26"/>
  <c r="AO12" i="26"/>
  <c r="AP12" i="26"/>
  <c r="AQ12" i="26"/>
  <c r="AR12" i="26"/>
  <c r="AS12" i="26"/>
  <c r="AT12" i="26"/>
  <c r="F13" i="26"/>
  <c r="G13" i="26"/>
  <c r="H13" i="26"/>
  <c r="I13" i="26"/>
  <c r="J13" i="26"/>
  <c r="K13" i="26"/>
  <c r="L13" i="26"/>
  <c r="M13" i="26"/>
  <c r="N13" i="26"/>
  <c r="O13" i="26"/>
  <c r="P13" i="26"/>
  <c r="Q13" i="26"/>
  <c r="R13" i="26"/>
  <c r="S13" i="26"/>
  <c r="T13" i="26"/>
  <c r="U13" i="26"/>
  <c r="V13" i="26"/>
  <c r="W13" i="26"/>
  <c r="X13" i="26"/>
  <c r="Y13" i="26"/>
  <c r="Z13" i="26"/>
  <c r="AA13" i="26"/>
  <c r="AB13" i="26"/>
  <c r="AC13" i="26"/>
  <c r="AD13" i="26"/>
  <c r="AE13" i="26"/>
  <c r="AF13" i="26"/>
  <c r="AG13" i="26"/>
  <c r="AH13" i="26"/>
  <c r="AI13" i="26"/>
  <c r="AJ13" i="26"/>
  <c r="AK13" i="26"/>
  <c r="AL13" i="26"/>
  <c r="AM13" i="26"/>
  <c r="AN13" i="26"/>
  <c r="AO13" i="26"/>
  <c r="AP13" i="26"/>
  <c r="AQ13" i="26"/>
  <c r="AR13" i="26"/>
  <c r="AS13" i="26"/>
  <c r="AT13" i="26"/>
  <c r="F14" i="26"/>
  <c r="G14" i="26"/>
  <c r="H14" i="26"/>
  <c r="I14" i="26"/>
  <c r="J14" i="26"/>
  <c r="K14" i="26"/>
  <c r="L14" i="26"/>
  <c r="M14" i="26"/>
  <c r="N14" i="26"/>
  <c r="O14" i="26"/>
  <c r="P14" i="26"/>
  <c r="Q14" i="26"/>
  <c r="R14" i="26"/>
  <c r="S14" i="26"/>
  <c r="T14" i="26"/>
  <c r="U14" i="26"/>
  <c r="V14" i="26"/>
  <c r="W14" i="26"/>
  <c r="X14" i="26"/>
  <c r="Y14" i="26"/>
  <c r="Z14" i="26"/>
  <c r="AA14" i="26"/>
  <c r="AB14" i="26"/>
  <c r="AC14" i="26"/>
  <c r="AD14" i="26"/>
  <c r="AE14" i="26"/>
  <c r="AF14" i="26"/>
  <c r="AG14" i="26"/>
  <c r="AH14" i="26"/>
  <c r="AI14" i="26"/>
  <c r="AJ14" i="26"/>
  <c r="AK14" i="26"/>
  <c r="AL14" i="26"/>
  <c r="AM14" i="26"/>
  <c r="AN14" i="26"/>
  <c r="AO14" i="26"/>
  <c r="AP14" i="26"/>
  <c r="AQ14" i="26"/>
  <c r="AR14" i="26"/>
  <c r="AS14" i="26"/>
  <c r="AT14" i="26"/>
  <c r="F17" i="26"/>
  <c r="G17" i="26"/>
  <c r="H17" i="26"/>
  <c r="I17" i="26"/>
  <c r="J17" i="26"/>
  <c r="K17" i="26"/>
  <c r="L17" i="26"/>
  <c r="M17" i="26"/>
  <c r="N17" i="26"/>
  <c r="O17" i="26"/>
  <c r="P17" i="26"/>
  <c r="Q17" i="26"/>
  <c r="R17" i="26"/>
  <c r="S17" i="26"/>
  <c r="T17" i="26"/>
  <c r="U17" i="26"/>
  <c r="V17" i="26"/>
  <c r="W17" i="26"/>
  <c r="X17" i="26"/>
  <c r="Y17" i="26"/>
  <c r="Z17" i="26"/>
  <c r="AA17" i="26"/>
  <c r="AB17" i="26"/>
  <c r="AC17" i="26"/>
  <c r="AD17" i="26"/>
  <c r="AE17" i="26"/>
  <c r="AF17" i="26"/>
  <c r="AG17" i="26"/>
  <c r="AH17" i="26"/>
  <c r="AI17" i="26"/>
  <c r="AJ17" i="26"/>
  <c r="AK17" i="26"/>
  <c r="AL17" i="26"/>
  <c r="AM17" i="26"/>
  <c r="AN17" i="26"/>
  <c r="AO17" i="26"/>
  <c r="AP17" i="26"/>
  <c r="AQ17" i="26"/>
  <c r="AR17" i="26"/>
  <c r="AS17" i="26"/>
  <c r="AT17" i="26"/>
  <c r="F35" i="26"/>
  <c r="G35" i="26"/>
  <c r="H35" i="26"/>
  <c r="H36" i="26" s="1"/>
  <c r="I35" i="26"/>
  <c r="I36" i="26" s="1"/>
  <c r="J35" i="26"/>
  <c r="J36" i="26" s="1"/>
  <c r="K35" i="26"/>
  <c r="K36" i="26" s="1"/>
  <c r="L35" i="26"/>
  <c r="L36" i="26" s="1"/>
  <c r="M35" i="26"/>
  <c r="M36" i="26" s="1"/>
  <c r="N35" i="26"/>
  <c r="N36" i="26" s="1"/>
  <c r="O35" i="26"/>
  <c r="P35" i="26"/>
  <c r="P36" i="26" s="1"/>
  <c r="Q35" i="26"/>
  <c r="Q36" i="26" s="1"/>
  <c r="R35" i="26"/>
  <c r="R36" i="26" s="1"/>
  <c r="S35" i="26"/>
  <c r="S36" i="26" s="1"/>
  <c r="T35" i="26"/>
  <c r="T36" i="26" s="1"/>
  <c r="U35" i="26"/>
  <c r="U36" i="26" s="1"/>
  <c r="V35" i="26"/>
  <c r="V36" i="26" s="1"/>
  <c r="W35" i="26"/>
  <c r="W36" i="26" s="1"/>
  <c r="X35" i="26"/>
  <c r="X36" i="26" s="1"/>
  <c r="Y35" i="26"/>
  <c r="Y36" i="26" s="1"/>
  <c r="Z35" i="26"/>
  <c r="Z36" i="26" s="1"/>
  <c r="AA35" i="26"/>
  <c r="AA36" i="26" s="1"/>
  <c r="AB35" i="26"/>
  <c r="AB36" i="26" s="1"/>
  <c r="AC35" i="26"/>
  <c r="AC36" i="26" s="1"/>
  <c r="AD35" i="26"/>
  <c r="AD36" i="26" s="1"/>
  <c r="AE35" i="26"/>
  <c r="AE36" i="26" s="1"/>
  <c r="AF35" i="26"/>
  <c r="AF36" i="26" s="1"/>
  <c r="AG35" i="26"/>
  <c r="AG36" i="26" s="1"/>
  <c r="AH35" i="26"/>
  <c r="AI35" i="26"/>
  <c r="AJ35" i="26"/>
  <c r="AJ36" i="26" s="1"/>
  <c r="AK35" i="26"/>
  <c r="AL35" i="26"/>
  <c r="AM35" i="26"/>
  <c r="AN35" i="26"/>
  <c r="AN36" i="26" s="1"/>
  <c r="AO35" i="26"/>
  <c r="AP35" i="26"/>
  <c r="AP36" i="26" s="1"/>
  <c r="AQ35" i="26"/>
  <c r="AQ36" i="26" s="1"/>
  <c r="AR35" i="26"/>
  <c r="AR36" i="26" s="1"/>
  <c r="AS35" i="26"/>
  <c r="AS36" i="26" s="1"/>
  <c r="AT35" i="26"/>
  <c r="AT36" i="26" s="1"/>
  <c r="E35" i="26"/>
  <c r="E23" i="26"/>
  <c r="F23" i="26" s="1"/>
  <c r="G23" i="26" s="1"/>
  <c r="H23" i="26" s="1"/>
  <c r="E14" i="26"/>
  <c r="E13" i="26"/>
  <c r="D13" i="26"/>
  <c r="D17" i="26" s="1"/>
  <c r="E12" i="26"/>
  <c r="E11" i="26"/>
  <c r="E10" i="26"/>
  <c r="E6" i="26"/>
  <c r="E5" i="26"/>
  <c r="E4" i="26"/>
  <c r="D6" i="26" l="1"/>
  <c r="D14" i="26"/>
  <c r="D5" i="26"/>
  <c r="D12" i="26"/>
  <c r="D11" i="26"/>
  <c r="D4" i="26"/>
  <c r="D10" i="26"/>
  <c r="D35" i="26"/>
  <c r="AF22" i="26"/>
  <c r="AE22" i="26"/>
  <c r="J22" i="26"/>
  <c r="AR22" i="26"/>
  <c r="L22" i="26"/>
  <c r="AT22" i="26"/>
  <c r="N22" i="26"/>
  <c r="AN15" i="26"/>
  <c r="W22" i="26"/>
  <c r="V22" i="26"/>
  <c r="Y15" i="26"/>
  <c r="AA22" i="26"/>
  <c r="W15" i="26"/>
  <c r="Q22" i="26"/>
  <c r="P22" i="26"/>
  <c r="U15" i="26"/>
  <c r="R22" i="26"/>
  <c r="O22" i="26"/>
  <c r="AA15" i="26"/>
  <c r="AC22" i="26"/>
  <c r="T15" i="26"/>
  <c r="AQ22" i="26"/>
  <c r="K22" i="26"/>
  <c r="S15" i="26"/>
  <c r="AT15" i="26"/>
  <c r="Q15" i="26"/>
  <c r="X16" i="26"/>
  <c r="R15" i="26"/>
  <c r="AJ16" i="26"/>
  <c r="AL16" i="26"/>
  <c r="I16" i="26"/>
  <c r="AN16" i="26"/>
  <c r="F16" i="26"/>
  <c r="V15" i="26"/>
  <c r="Y16" i="26"/>
  <c r="U16" i="26"/>
  <c r="K16" i="26"/>
  <c r="U22" i="26"/>
  <c r="T22" i="26"/>
  <c r="AC15" i="26"/>
  <c r="S22" i="26"/>
  <c r="AC16" i="26"/>
  <c r="L16" i="26"/>
  <c r="AB16" i="26"/>
  <c r="AA16" i="26"/>
  <c r="J16" i="26"/>
  <c r="Z16" i="26"/>
  <c r="M22" i="26"/>
  <c r="AP16" i="26"/>
  <c r="M16" i="26"/>
  <c r="Z22" i="26"/>
  <c r="V16" i="26"/>
  <c r="AR16" i="26"/>
  <c r="AQ16" i="26"/>
  <c r="AS16" i="26"/>
  <c r="H16" i="26"/>
  <c r="AK36" i="26"/>
  <c r="AI36" i="26"/>
  <c r="AE16" i="26"/>
  <c r="M15" i="26"/>
  <c r="I22" i="26"/>
  <c r="AO22" i="26"/>
  <c r="G36" i="26"/>
  <c r="AH16" i="26"/>
  <c r="AS15" i="26"/>
  <c r="AM36" i="26"/>
  <c r="AD16" i="26"/>
  <c r="AR15" i="26"/>
  <c r="L15" i="26"/>
  <c r="AN22" i="26"/>
  <c r="H22" i="26"/>
  <c r="H24" i="26" s="1"/>
  <c r="AG15" i="26"/>
  <c r="AQ15" i="26"/>
  <c r="K15" i="26"/>
  <c r="AM22" i="26"/>
  <c r="G22" i="26"/>
  <c r="G24" i="26" s="1"/>
  <c r="AP15" i="26"/>
  <c r="J15" i="26"/>
  <c r="AL22" i="26"/>
  <c r="F22" i="26"/>
  <c r="F24" i="26" s="1"/>
  <c r="AE15" i="26"/>
  <c r="AL36" i="26"/>
  <c r="F36" i="26"/>
  <c r="AH22" i="26"/>
  <c r="AO15" i="26"/>
  <c r="I15" i="26"/>
  <c r="AK22" i="26"/>
  <c r="AD15" i="26"/>
  <c r="H15" i="26"/>
  <c r="AJ22" i="26"/>
  <c r="AM15" i="26"/>
  <c r="AI22" i="26"/>
  <c r="T16" i="26"/>
  <c r="AH15" i="26"/>
  <c r="AD22" i="26"/>
  <c r="S16" i="26"/>
  <c r="AF15" i="26"/>
  <c r="AB22" i="26"/>
  <c r="AJ15" i="26"/>
  <c r="G15" i="26"/>
  <c r="AK15" i="26"/>
  <c r="W16" i="26"/>
  <c r="F15" i="26"/>
  <c r="I23" i="26"/>
  <c r="AL15" i="26"/>
  <c r="AG22" i="26"/>
  <c r="AH36" i="26"/>
  <c r="R16" i="26"/>
  <c r="O16" i="26"/>
  <c r="Y22" i="26"/>
  <c r="AT16" i="26"/>
  <c r="N16" i="26"/>
  <c r="AB15" i="26"/>
  <c r="Q16" i="26"/>
  <c r="P16" i="26"/>
  <c r="P15" i="26"/>
  <c r="Z15" i="26"/>
  <c r="X15" i="26"/>
  <c r="O36" i="26"/>
  <c r="AO16" i="26"/>
  <c r="AK16" i="26"/>
  <c r="AI16" i="26"/>
  <c r="AG16" i="26"/>
  <c r="O15" i="26"/>
  <c r="AO36" i="26"/>
  <c r="AF16" i="26"/>
  <c r="N15" i="26"/>
  <c r="X22" i="26"/>
  <c r="AM16" i="26"/>
  <c r="G16" i="26"/>
  <c r="AS22" i="26"/>
  <c r="AP22" i="26"/>
  <c r="AI15" i="26"/>
  <c r="E15" i="26"/>
  <c r="E16" i="26"/>
  <c r="E22" i="26"/>
  <c r="E24" i="26" s="1"/>
  <c r="E17" i="26"/>
  <c r="E36" i="26"/>
  <c r="F4" i="25"/>
  <c r="G4" i="25"/>
  <c r="H4" i="25"/>
  <c r="I4" i="25"/>
  <c r="J4" i="25"/>
  <c r="K4" i="25"/>
  <c r="L4" i="25"/>
  <c r="M4" i="25"/>
  <c r="N4" i="25"/>
  <c r="O4" i="25"/>
  <c r="P4" i="25"/>
  <c r="Q4" i="25"/>
  <c r="R4" i="25"/>
  <c r="S4" i="25"/>
  <c r="T4" i="25"/>
  <c r="U4" i="25"/>
  <c r="V4" i="25"/>
  <c r="W4" i="25"/>
  <c r="X4" i="25"/>
  <c r="Y4" i="25"/>
  <c r="Z4" i="25"/>
  <c r="AA4" i="25"/>
  <c r="AB4" i="25"/>
  <c r="AC4" i="25"/>
  <c r="AD4" i="25"/>
  <c r="AE4" i="25"/>
  <c r="AF4" i="25"/>
  <c r="AG4" i="25"/>
  <c r="AH4" i="25"/>
  <c r="AI4" i="25"/>
  <c r="AJ4" i="25"/>
  <c r="AK4" i="25"/>
  <c r="AL4" i="25"/>
  <c r="AM4" i="25"/>
  <c r="AN4" i="25"/>
  <c r="AO4" i="25"/>
  <c r="AP4" i="25"/>
  <c r="AQ4" i="25"/>
  <c r="AR4" i="25"/>
  <c r="AS4" i="25"/>
  <c r="AT4" i="25"/>
  <c r="F5" i="25"/>
  <c r="G5" i="25"/>
  <c r="H5" i="25"/>
  <c r="I5" i="25"/>
  <c r="J5" i="25"/>
  <c r="K5" i="25"/>
  <c r="L5" i="25"/>
  <c r="M5" i="25"/>
  <c r="N5" i="25"/>
  <c r="O5" i="25"/>
  <c r="P5" i="25"/>
  <c r="Q5" i="25"/>
  <c r="R5" i="25"/>
  <c r="S5" i="25"/>
  <c r="T5" i="25"/>
  <c r="U5" i="25"/>
  <c r="V5" i="25"/>
  <c r="W5" i="25"/>
  <c r="X5" i="25"/>
  <c r="Y5" i="25"/>
  <c r="Z5" i="25"/>
  <c r="AA5" i="25"/>
  <c r="AB5" i="25"/>
  <c r="AC5" i="25"/>
  <c r="AD5" i="25"/>
  <c r="AE5" i="25"/>
  <c r="AF5" i="25"/>
  <c r="AG5" i="25"/>
  <c r="AH5" i="25"/>
  <c r="AI5" i="25"/>
  <c r="AJ5" i="25"/>
  <c r="AK5" i="25"/>
  <c r="AL5" i="25"/>
  <c r="AM5" i="25"/>
  <c r="AN5" i="25"/>
  <c r="AO5" i="25"/>
  <c r="AP5" i="25"/>
  <c r="AQ5" i="25"/>
  <c r="AR5" i="25"/>
  <c r="AS5" i="25"/>
  <c r="AT5" i="25"/>
  <c r="F6" i="25"/>
  <c r="G6" i="25"/>
  <c r="H6" i="25"/>
  <c r="I6" i="25"/>
  <c r="J6" i="25"/>
  <c r="K6" i="25"/>
  <c r="L6" i="25"/>
  <c r="M6" i="25"/>
  <c r="N6" i="25"/>
  <c r="O6" i="25"/>
  <c r="P6" i="25"/>
  <c r="Q6" i="25"/>
  <c r="R6" i="25"/>
  <c r="S6" i="25"/>
  <c r="T6" i="25"/>
  <c r="U6" i="25"/>
  <c r="V6" i="25"/>
  <c r="W6" i="25"/>
  <c r="X6" i="25"/>
  <c r="Y6" i="25"/>
  <c r="Z6" i="25"/>
  <c r="AA6" i="25"/>
  <c r="AB6" i="25"/>
  <c r="AC6" i="25"/>
  <c r="AD6" i="25"/>
  <c r="AE6" i="25"/>
  <c r="AF6" i="25"/>
  <c r="AG6" i="25"/>
  <c r="AH6" i="25"/>
  <c r="AI6" i="25"/>
  <c r="AJ6" i="25"/>
  <c r="AK6" i="25"/>
  <c r="AL6" i="25"/>
  <c r="AM6" i="25"/>
  <c r="AN6" i="25"/>
  <c r="AO6" i="25"/>
  <c r="AP6" i="25"/>
  <c r="AQ6" i="25"/>
  <c r="AR6" i="25"/>
  <c r="AS6" i="25"/>
  <c r="AT6" i="25"/>
  <c r="F10" i="25"/>
  <c r="G10" i="25"/>
  <c r="H10" i="25"/>
  <c r="I10" i="25"/>
  <c r="J10" i="25"/>
  <c r="K10" i="25"/>
  <c r="L10" i="25"/>
  <c r="M10" i="25"/>
  <c r="N10" i="25"/>
  <c r="O10" i="25"/>
  <c r="P10" i="25"/>
  <c r="Q10" i="25"/>
  <c r="R10" i="25"/>
  <c r="S10" i="25"/>
  <c r="T10" i="25"/>
  <c r="U10" i="25"/>
  <c r="V10" i="25"/>
  <c r="W10" i="25"/>
  <c r="X10" i="25"/>
  <c r="Y10" i="25"/>
  <c r="Z10" i="25"/>
  <c r="AA10" i="25"/>
  <c r="AB10" i="25"/>
  <c r="AC10" i="25"/>
  <c r="AD10" i="25"/>
  <c r="AE10" i="25"/>
  <c r="AF10" i="25"/>
  <c r="AG10" i="25"/>
  <c r="AH10" i="25"/>
  <c r="AI10" i="25"/>
  <c r="AJ10" i="25"/>
  <c r="AK10" i="25"/>
  <c r="AL10" i="25"/>
  <c r="AM10" i="25"/>
  <c r="AN10" i="25"/>
  <c r="AO10" i="25"/>
  <c r="AP10" i="25"/>
  <c r="AQ10" i="25"/>
  <c r="AR10" i="25"/>
  <c r="AS10" i="25"/>
  <c r="AT10" i="25"/>
  <c r="F11" i="25"/>
  <c r="G11" i="25"/>
  <c r="H11" i="25"/>
  <c r="I11" i="25"/>
  <c r="J11" i="25"/>
  <c r="K11" i="25"/>
  <c r="L11" i="25"/>
  <c r="M11" i="25"/>
  <c r="N11" i="25"/>
  <c r="O11" i="25"/>
  <c r="P11" i="25"/>
  <c r="Q11" i="25"/>
  <c r="R11" i="25"/>
  <c r="S11" i="25"/>
  <c r="T11" i="25"/>
  <c r="U11" i="25"/>
  <c r="V11" i="25"/>
  <c r="W11" i="25"/>
  <c r="X11" i="25"/>
  <c r="Y11" i="25"/>
  <c r="Z11" i="25"/>
  <c r="AA11" i="25"/>
  <c r="AB11" i="25"/>
  <c r="AC11" i="25"/>
  <c r="AD11" i="25"/>
  <c r="AE11" i="25"/>
  <c r="AF11" i="25"/>
  <c r="AG11" i="25"/>
  <c r="AH11" i="25"/>
  <c r="AI11" i="25"/>
  <c r="AJ11" i="25"/>
  <c r="AK11" i="25"/>
  <c r="AL11" i="25"/>
  <c r="AM11" i="25"/>
  <c r="AN11" i="25"/>
  <c r="AO11" i="25"/>
  <c r="AP11" i="25"/>
  <c r="AQ11" i="25"/>
  <c r="AR11" i="25"/>
  <c r="AS11" i="25"/>
  <c r="AT11" i="25"/>
  <c r="F12" i="25"/>
  <c r="G12" i="25"/>
  <c r="H12" i="25"/>
  <c r="I12" i="25"/>
  <c r="J12" i="25"/>
  <c r="K12" i="25"/>
  <c r="L12" i="25"/>
  <c r="M12" i="25"/>
  <c r="N12" i="25"/>
  <c r="O12" i="25"/>
  <c r="P12" i="25"/>
  <c r="Q12" i="25"/>
  <c r="R12" i="25"/>
  <c r="S12" i="25"/>
  <c r="T12" i="25"/>
  <c r="U12" i="25"/>
  <c r="V12" i="25"/>
  <c r="W12" i="25"/>
  <c r="X12" i="25"/>
  <c r="Y12" i="25"/>
  <c r="Z12" i="25"/>
  <c r="AA12" i="25"/>
  <c r="AB12" i="25"/>
  <c r="AC12" i="25"/>
  <c r="AD12" i="25"/>
  <c r="AE12" i="25"/>
  <c r="AF12" i="25"/>
  <c r="AG12" i="25"/>
  <c r="AH12" i="25"/>
  <c r="AI12" i="25"/>
  <c r="AJ12" i="25"/>
  <c r="AK12" i="25"/>
  <c r="AL12" i="25"/>
  <c r="AM12" i="25"/>
  <c r="AN12" i="25"/>
  <c r="AO12" i="25"/>
  <c r="AP12" i="25"/>
  <c r="AQ12" i="25"/>
  <c r="AR12" i="25"/>
  <c r="AS12" i="25"/>
  <c r="AT12" i="25"/>
  <c r="F13" i="25"/>
  <c r="G13" i="25"/>
  <c r="H13" i="25"/>
  <c r="I13" i="25"/>
  <c r="J13" i="25"/>
  <c r="K13" i="25"/>
  <c r="L13" i="25"/>
  <c r="M13" i="25"/>
  <c r="N13" i="25"/>
  <c r="O13" i="25"/>
  <c r="P13" i="25"/>
  <c r="Q13" i="25"/>
  <c r="R13" i="25"/>
  <c r="S13" i="25"/>
  <c r="T13" i="25"/>
  <c r="U13" i="25"/>
  <c r="V13" i="25"/>
  <c r="W13" i="25"/>
  <c r="X13" i="25"/>
  <c r="Y13" i="25"/>
  <c r="Z13" i="25"/>
  <c r="AA13" i="25"/>
  <c r="AB13" i="25"/>
  <c r="AC13" i="25"/>
  <c r="AD13" i="25"/>
  <c r="AE13" i="25"/>
  <c r="AF13" i="25"/>
  <c r="AG13" i="25"/>
  <c r="AH13" i="25"/>
  <c r="AI13" i="25"/>
  <c r="AJ13" i="25"/>
  <c r="AK13" i="25"/>
  <c r="AL13" i="25"/>
  <c r="AM13" i="25"/>
  <c r="AN13" i="25"/>
  <c r="AO13" i="25"/>
  <c r="AP13" i="25"/>
  <c r="AQ13" i="25"/>
  <c r="AR13" i="25"/>
  <c r="AS13" i="25"/>
  <c r="AT13" i="25"/>
  <c r="F14" i="25"/>
  <c r="G14" i="25"/>
  <c r="H14" i="25"/>
  <c r="I14" i="25"/>
  <c r="J14" i="25"/>
  <c r="K14" i="25"/>
  <c r="L14" i="25"/>
  <c r="M14" i="25"/>
  <c r="N14" i="25"/>
  <c r="O14" i="25"/>
  <c r="P14" i="25"/>
  <c r="Q14" i="25"/>
  <c r="R14" i="25"/>
  <c r="S14" i="25"/>
  <c r="T14" i="25"/>
  <c r="U14" i="25"/>
  <c r="V14" i="25"/>
  <c r="W14" i="25"/>
  <c r="X14" i="25"/>
  <c r="Y14" i="25"/>
  <c r="Z14" i="25"/>
  <c r="AA14" i="25"/>
  <c r="AB14" i="25"/>
  <c r="AC14" i="25"/>
  <c r="AD14" i="25"/>
  <c r="AE14" i="25"/>
  <c r="AF14" i="25"/>
  <c r="AG14" i="25"/>
  <c r="AH14" i="25"/>
  <c r="AI14" i="25"/>
  <c r="AJ14" i="25"/>
  <c r="AK14" i="25"/>
  <c r="AL14" i="25"/>
  <c r="AM14" i="25"/>
  <c r="AN14" i="25"/>
  <c r="AO14" i="25"/>
  <c r="AP14" i="25"/>
  <c r="AQ14" i="25"/>
  <c r="AR14" i="25"/>
  <c r="AS14" i="25"/>
  <c r="AT14" i="25"/>
  <c r="F15" i="25"/>
  <c r="G15" i="25"/>
  <c r="H15" i="25"/>
  <c r="I15" i="25"/>
  <c r="J15" i="25"/>
  <c r="K15" i="25"/>
  <c r="L15" i="25"/>
  <c r="M15" i="25"/>
  <c r="N15" i="25"/>
  <c r="O15" i="25"/>
  <c r="P15" i="25"/>
  <c r="Q15" i="25"/>
  <c r="R15" i="25"/>
  <c r="S15" i="25"/>
  <c r="T15" i="25"/>
  <c r="U15" i="25"/>
  <c r="V15" i="25"/>
  <c r="W15" i="25"/>
  <c r="X15" i="25"/>
  <c r="Y15" i="25"/>
  <c r="Z15" i="25"/>
  <c r="AA15" i="25"/>
  <c r="AB15" i="25"/>
  <c r="AC15" i="25"/>
  <c r="AD15" i="25"/>
  <c r="AE15" i="25"/>
  <c r="AF15" i="25"/>
  <c r="AG15" i="25"/>
  <c r="AH15" i="25"/>
  <c r="AI15" i="25"/>
  <c r="AJ15" i="25"/>
  <c r="AK15" i="25"/>
  <c r="AL15" i="25"/>
  <c r="AM15" i="25"/>
  <c r="AN15" i="25"/>
  <c r="AO15" i="25"/>
  <c r="AP15" i="25"/>
  <c r="AQ15" i="25"/>
  <c r="AR15" i="25"/>
  <c r="AS15" i="25"/>
  <c r="AT15" i="25"/>
  <c r="F16" i="25"/>
  <c r="G16" i="25"/>
  <c r="H16" i="25"/>
  <c r="I16" i="25"/>
  <c r="J16" i="25"/>
  <c r="K16" i="25"/>
  <c r="L16" i="25"/>
  <c r="M16" i="25"/>
  <c r="N16" i="25"/>
  <c r="O16" i="25"/>
  <c r="P16" i="25"/>
  <c r="Q16" i="25"/>
  <c r="R16" i="25"/>
  <c r="S16" i="25"/>
  <c r="T16" i="25"/>
  <c r="U16" i="25"/>
  <c r="V16" i="25"/>
  <c r="W16" i="25"/>
  <c r="X16" i="25"/>
  <c r="Y16" i="25"/>
  <c r="Z16" i="25"/>
  <c r="AA16" i="25"/>
  <c r="AB16" i="25"/>
  <c r="AC16" i="25"/>
  <c r="AD16" i="25"/>
  <c r="AE16" i="25"/>
  <c r="AF16" i="25"/>
  <c r="AG16" i="25"/>
  <c r="AH16" i="25"/>
  <c r="AI16" i="25"/>
  <c r="AJ16" i="25"/>
  <c r="AK16" i="25"/>
  <c r="AL16" i="25"/>
  <c r="AM16" i="25"/>
  <c r="AN16" i="25"/>
  <c r="AO16" i="25"/>
  <c r="AP16" i="25"/>
  <c r="AQ16" i="25"/>
  <c r="AR16" i="25"/>
  <c r="AS16" i="25"/>
  <c r="AT16" i="25"/>
  <c r="F35" i="25"/>
  <c r="G35" i="25"/>
  <c r="G36" i="25" s="1"/>
  <c r="H35" i="25"/>
  <c r="I35" i="25"/>
  <c r="I36" i="25" s="1"/>
  <c r="J35" i="25"/>
  <c r="J36" i="25" s="1"/>
  <c r="K35" i="25"/>
  <c r="K36" i="25" s="1"/>
  <c r="L35" i="25"/>
  <c r="L36" i="25" s="1"/>
  <c r="M35" i="25"/>
  <c r="M36" i="25" s="1"/>
  <c r="N35" i="25"/>
  <c r="N36" i="25" s="1"/>
  <c r="O35" i="25"/>
  <c r="O36" i="25" s="1"/>
  <c r="P35" i="25"/>
  <c r="P36" i="25" s="1"/>
  <c r="Q35" i="25"/>
  <c r="Q36" i="25" s="1"/>
  <c r="R35" i="25"/>
  <c r="R36" i="25" s="1"/>
  <c r="S35" i="25"/>
  <c r="S36" i="25" s="1"/>
  <c r="T35" i="25"/>
  <c r="T36" i="25" s="1"/>
  <c r="U35" i="25"/>
  <c r="U36" i="25" s="1"/>
  <c r="V35" i="25"/>
  <c r="V36" i="25" s="1"/>
  <c r="W35" i="25"/>
  <c r="W36" i="25" s="1"/>
  <c r="X35" i="25"/>
  <c r="X36" i="25" s="1"/>
  <c r="Y35" i="25"/>
  <c r="Y36" i="25" s="1"/>
  <c r="Z35" i="25"/>
  <c r="Z36" i="25" s="1"/>
  <c r="AA35" i="25"/>
  <c r="AA36" i="25" s="1"/>
  <c r="AB35" i="25"/>
  <c r="AC35" i="25"/>
  <c r="AC36" i="25" s="1"/>
  <c r="AD35" i="25"/>
  <c r="AD36" i="25" s="1"/>
  <c r="AE35" i="25"/>
  <c r="AE36" i="25" s="1"/>
  <c r="AF35" i="25"/>
  <c r="AF36" i="25" s="1"/>
  <c r="AG35" i="25"/>
  <c r="AH35" i="25"/>
  <c r="AI35" i="25"/>
  <c r="AI36" i="25" s="1"/>
  <c r="AJ35" i="25"/>
  <c r="AJ36" i="25" s="1"/>
  <c r="AK35" i="25"/>
  <c r="AK36" i="25" s="1"/>
  <c r="AL35" i="25"/>
  <c r="AL36" i="25" s="1"/>
  <c r="AM35" i="25"/>
  <c r="AM36" i="25" s="1"/>
  <c r="AN35" i="25"/>
  <c r="AO35" i="25"/>
  <c r="AO36" i="25" s="1"/>
  <c r="AP35" i="25"/>
  <c r="AP36" i="25" s="1"/>
  <c r="AQ35" i="25"/>
  <c r="AQ36" i="25" s="1"/>
  <c r="AR35" i="25"/>
  <c r="AR36" i="25" s="1"/>
  <c r="AS35" i="25"/>
  <c r="AS36" i="25" s="1"/>
  <c r="AT35" i="25"/>
  <c r="AT36" i="25" s="1"/>
  <c r="E23" i="25"/>
  <c r="F23" i="25" s="1"/>
  <c r="E4" i="25"/>
  <c r="E5" i="25"/>
  <c r="E6" i="25"/>
  <c r="E10" i="25"/>
  <c r="E11" i="25"/>
  <c r="E12" i="25"/>
  <c r="E13" i="25"/>
  <c r="E14" i="25"/>
  <c r="E15" i="25"/>
  <c r="E16" i="25"/>
  <c r="E35" i="25"/>
  <c r="E36" i="25" s="1"/>
  <c r="D35" i="25"/>
  <c r="D14" i="25"/>
  <c r="D13" i="25"/>
  <c r="D12" i="25"/>
  <c r="D11" i="25"/>
  <c r="D10" i="25"/>
  <c r="D6" i="25"/>
  <c r="D5" i="25"/>
  <c r="D4" i="25"/>
  <c r="D36" i="26" l="1"/>
  <c r="J21" i="26"/>
  <c r="D15" i="26"/>
  <c r="D16" i="26"/>
  <c r="D22" i="26"/>
  <c r="D24" i="26" s="1"/>
  <c r="AN21" i="26"/>
  <c r="Y18" i="26"/>
  <c r="W18" i="26"/>
  <c r="V21" i="26"/>
  <c r="T20" i="26"/>
  <c r="AA20" i="26"/>
  <c r="Q20" i="26"/>
  <c r="U19" i="26"/>
  <c r="T18" i="26"/>
  <c r="U21" i="26"/>
  <c r="S18" i="26"/>
  <c r="AP18" i="26"/>
  <c r="AM20" i="26"/>
  <c r="AT19" i="26"/>
  <c r="X20" i="26"/>
  <c r="K18" i="26"/>
  <c r="S19" i="26"/>
  <c r="S21" i="26"/>
  <c r="I18" i="26"/>
  <c r="S20" i="26"/>
  <c r="AB20" i="26"/>
  <c r="AM18" i="26"/>
  <c r="I20" i="26"/>
  <c r="AI20" i="26"/>
  <c r="H20" i="26"/>
  <c r="R18" i="26"/>
  <c r="U20" i="26"/>
  <c r="U18" i="26"/>
  <c r="AN19" i="26"/>
  <c r="AR20" i="26"/>
  <c r="AC20" i="26"/>
  <c r="AJ20" i="26"/>
  <c r="AB18" i="26"/>
  <c r="L18" i="26"/>
  <c r="AL20" i="26"/>
  <c r="X18" i="26"/>
  <c r="AA19" i="26"/>
  <c r="H18" i="26"/>
  <c r="H25" i="26" s="1"/>
  <c r="AN20" i="26"/>
  <c r="AN18" i="26"/>
  <c r="W19" i="26"/>
  <c r="AA21" i="26"/>
  <c r="G20" i="26"/>
  <c r="F18" i="26"/>
  <c r="F25" i="26" s="1"/>
  <c r="V20" i="26"/>
  <c r="AH18" i="26"/>
  <c r="M18" i="26"/>
  <c r="AE20" i="26"/>
  <c r="AQ18" i="26"/>
  <c r="Y21" i="26"/>
  <c r="Y19" i="26"/>
  <c r="L20" i="26"/>
  <c r="J20" i="26"/>
  <c r="AR18" i="26"/>
  <c r="AG20" i="26"/>
  <c r="T21" i="26"/>
  <c r="V19" i="26"/>
  <c r="W21" i="26"/>
  <c r="V18" i="26"/>
  <c r="N18" i="26"/>
  <c r="AC19" i="26"/>
  <c r="AD20" i="26"/>
  <c r="AS20" i="26"/>
  <c r="Y20" i="26"/>
  <c r="AA18" i="26"/>
  <c r="G18" i="26"/>
  <c r="G25" i="26" s="1"/>
  <c r="Z20" i="26"/>
  <c r="AP20" i="26"/>
  <c r="AH20" i="26"/>
  <c r="R19" i="26"/>
  <c r="R21" i="26"/>
  <c r="R20" i="26"/>
  <c r="AD18" i="26"/>
  <c r="M20" i="26"/>
  <c r="AE18" i="26"/>
  <c r="Z18" i="26"/>
  <c r="AT20" i="26"/>
  <c r="AT18" i="26"/>
  <c r="AQ20" i="26"/>
  <c r="AC21" i="26"/>
  <c r="AK20" i="26"/>
  <c r="AC18" i="26"/>
  <c r="AO18" i="26"/>
  <c r="AS18" i="26"/>
  <c r="J18" i="26"/>
  <c r="AF20" i="26"/>
  <c r="AF18" i="26"/>
  <c r="G21" i="26"/>
  <c r="G19" i="26"/>
  <c r="J23" i="26"/>
  <c r="I24" i="26"/>
  <c r="AH21" i="26"/>
  <c r="AH19" i="26"/>
  <c r="AD21" i="26"/>
  <c r="AD19" i="26"/>
  <c r="M21" i="26"/>
  <c r="M19" i="26"/>
  <c r="AJ21" i="26"/>
  <c r="AJ19" i="26"/>
  <c r="AJ18" i="26"/>
  <c r="Q19" i="26"/>
  <c r="Q21" i="26"/>
  <c r="Q18" i="26"/>
  <c r="O19" i="26"/>
  <c r="O21" i="26"/>
  <c r="I21" i="26"/>
  <c r="I19" i="26"/>
  <c r="K19" i="26"/>
  <c r="K21" i="26"/>
  <c r="N19" i="26"/>
  <c r="N21" i="26"/>
  <c r="O18" i="26"/>
  <c r="AO20" i="26"/>
  <c r="K20" i="26"/>
  <c r="AT21" i="26"/>
  <c r="N20" i="26"/>
  <c r="O20" i="26"/>
  <c r="T19" i="26"/>
  <c r="AF19" i="26"/>
  <c r="AF21" i="26"/>
  <c r="J19" i="26"/>
  <c r="AG18" i="26"/>
  <c r="AP19" i="26"/>
  <c r="AP21" i="26"/>
  <c r="AL18" i="26"/>
  <c r="F20" i="26"/>
  <c r="AG21" i="26"/>
  <c r="AG19" i="26"/>
  <c r="AQ21" i="26"/>
  <c r="AQ19" i="26"/>
  <c r="AL21" i="26"/>
  <c r="AL19" i="26"/>
  <c r="F21" i="26"/>
  <c r="F19" i="26"/>
  <c r="L19" i="26"/>
  <c r="L21" i="26"/>
  <c r="X21" i="26"/>
  <c r="X19" i="26"/>
  <c r="W20" i="26"/>
  <c r="AE21" i="26"/>
  <c r="AE19" i="26"/>
  <c r="AS19" i="26"/>
  <c r="AS21" i="26"/>
  <c r="AK19" i="26"/>
  <c r="AK21" i="26"/>
  <c r="AK18" i="26"/>
  <c r="H19" i="26"/>
  <c r="H21" i="26"/>
  <c r="AR21" i="26"/>
  <c r="AR19" i="26"/>
  <c r="Z21" i="26"/>
  <c r="Z19" i="26"/>
  <c r="P18" i="26"/>
  <c r="P21" i="26"/>
  <c r="P20" i="26"/>
  <c r="P19" i="26"/>
  <c r="AO19" i="26"/>
  <c r="AO21" i="26"/>
  <c r="AM19" i="26"/>
  <c r="AM21" i="26"/>
  <c r="AB21" i="26"/>
  <c r="AB19" i="26"/>
  <c r="AI19" i="26"/>
  <c r="AI21" i="26"/>
  <c r="AI18" i="26"/>
  <c r="F22" i="25"/>
  <c r="F24" i="25" s="1"/>
  <c r="AB36" i="25"/>
  <c r="M22" i="25"/>
  <c r="G22" i="25"/>
  <c r="AT22" i="25"/>
  <c r="AS22" i="25"/>
  <c r="AR22" i="25"/>
  <c r="AB17" i="25"/>
  <c r="AB19" i="25" s="1"/>
  <c r="AA17" i="25"/>
  <c r="AA20" i="25" s="1"/>
  <c r="Z17" i="25"/>
  <c r="Z20" i="25" s="1"/>
  <c r="L22" i="25"/>
  <c r="E21" i="26"/>
  <c r="E19" i="26"/>
  <c r="E18" i="26"/>
  <c r="E25" i="26" s="1"/>
  <c r="E20" i="26"/>
  <c r="AI17" i="25"/>
  <c r="AI20" i="25" s="1"/>
  <c r="AJ22" i="25"/>
  <c r="AO22" i="25"/>
  <c r="K22" i="25"/>
  <c r="H22" i="25"/>
  <c r="J22" i="25"/>
  <c r="S22" i="25"/>
  <c r="O22" i="25"/>
  <c r="AQ22" i="25"/>
  <c r="AN22" i="25"/>
  <c r="AM22" i="25"/>
  <c r="N22" i="25"/>
  <c r="AL22" i="25"/>
  <c r="AK22" i="25"/>
  <c r="AH22" i="25"/>
  <c r="G23" i="25"/>
  <c r="AI22" i="25"/>
  <c r="AG22" i="25"/>
  <c r="AF22" i="25"/>
  <c r="AD22" i="25"/>
  <c r="AE22" i="25"/>
  <c r="AC17" i="25"/>
  <c r="AC20" i="25" s="1"/>
  <c r="AP22" i="25"/>
  <c r="AD17" i="25"/>
  <c r="AD18" i="25" s="1"/>
  <c r="AB22" i="25"/>
  <c r="AP17" i="25"/>
  <c r="AP18" i="25" s="1"/>
  <c r="AO17" i="25"/>
  <c r="AO20" i="25" s="1"/>
  <c r="R22" i="25"/>
  <c r="X22" i="25"/>
  <c r="N17" i="25"/>
  <c r="AC22" i="25"/>
  <c r="H17" i="25"/>
  <c r="AN36" i="25"/>
  <c r="J17" i="25"/>
  <c r="F36" i="25"/>
  <c r="Q22" i="25"/>
  <c r="M17" i="25"/>
  <c r="M20" i="25" s="1"/>
  <c r="K17" i="25"/>
  <c r="I17" i="25"/>
  <c r="I18" i="25" s="1"/>
  <c r="AT17" i="25"/>
  <c r="AH17" i="25"/>
  <c r="AH18" i="25" s="1"/>
  <c r="AR17" i="25"/>
  <c r="AR18" i="25" s="1"/>
  <c r="L17" i="25"/>
  <c r="L20" i="25" s="1"/>
  <c r="Z22" i="25"/>
  <c r="Y22" i="25"/>
  <c r="AS17" i="25"/>
  <c r="AS20" i="25" s="1"/>
  <c r="H36" i="25"/>
  <c r="W22" i="25"/>
  <c r="W17" i="25"/>
  <c r="W18" i="25" s="1"/>
  <c r="AA22" i="25"/>
  <c r="AN17" i="25"/>
  <c r="G17" i="25"/>
  <c r="G18" i="25" s="1"/>
  <c r="AG17" i="25"/>
  <c r="AG18" i="25" s="1"/>
  <c r="Y17" i="25"/>
  <c r="X17" i="25"/>
  <c r="X20" i="25" s="1"/>
  <c r="AQ17" i="25"/>
  <c r="V17" i="25"/>
  <c r="V18" i="25" s="1"/>
  <c r="U17" i="25"/>
  <c r="AH36" i="25"/>
  <c r="AM17" i="25"/>
  <c r="F17" i="25"/>
  <c r="AK17" i="25"/>
  <c r="AK18" i="25" s="1"/>
  <c r="AL17" i="25"/>
  <c r="AL20" i="25" s="1"/>
  <c r="V22" i="25"/>
  <c r="AG36" i="25"/>
  <c r="U22" i="25"/>
  <c r="AF17" i="25"/>
  <c r="AF18" i="25" s="1"/>
  <c r="P22" i="25"/>
  <c r="P17" i="25"/>
  <c r="AJ17" i="25"/>
  <c r="AJ18" i="25" s="1"/>
  <c r="T22" i="25"/>
  <c r="R17" i="25"/>
  <c r="I22" i="25"/>
  <c r="T17" i="25"/>
  <c r="T20" i="25" s="1"/>
  <c r="AE17" i="25"/>
  <c r="S17" i="25"/>
  <c r="S18" i="25" s="1"/>
  <c r="Q17" i="25"/>
  <c r="Q20" i="25" s="1"/>
  <c r="O17" i="25"/>
  <c r="E17" i="25"/>
  <c r="E19" i="25" s="1"/>
  <c r="E22" i="25"/>
  <c r="E24" i="25" s="1"/>
  <c r="D36" i="25"/>
  <c r="D17" i="25"/>
  <c r="D20" i="25" s="1"/>
  <c r="D22" i="25"/>
  <c r="D24" i="25" s="1"/>
  <c r="D15" i="25"/>
  <c r="D16" i="25"/>
  <c r="D18" i="26" l="1"/>
  <c r="D25" i="26" s="1"/>
  <c r="D21" i="26"/>
  <c r="D19" i="26"/>
  <c r="D20" i="26"/>
  <c r="AN26" i="26"/>
  <c r="AN27" i="26" s="1"/>
  <c r="AA26" i="26"/>
  <c r="AA27" i="26" s="1"/>
  <c r="T26" i="26"/>
  <c r="T27" i="26" s="1"/>
  <c r="Q26" i="26"/>
  <c r="Q27" i="26" s="1"/>
  <c r="P26" i="26"/>
  <c r="P27" i="26" s="1"/>
  <c r="V26" i="26"/>
  <c r="V27" i="26" s="1"/>
  <c r="U26" i="26"/>
  <c r="U27" i="26" s="1"/>
  <c r="S26" i="26"/>
  <c r="S27" i="26" s="1"/>
  <c r="AM26" i="26"/>
  <c r="AM27" i="26" s="1"/>
  <c r="AB26" i="26"/>
  <c r="AB27" i="26" s="1"/>
  <c r="I26" i="26"/>
  <c r="I27" i="26" s="1"/>
  <c r="AC26" i="26"/>
  <c r="AC27" i="26" s="1"/>
  <c r="X26" i="26"/>
  <c r="X27" i="26" s="1"/>
  <c r="G26" i="26"/>
  <c r="G27" i="26" s="1"/>
  <c r="G28" i="26" s="1"/>
  <c r="G29" i="26" s="1"/>
  <c r="AE26" i="26"/>
  <c r="AE27" i="26" s="1"/>
  <c r="I25" i="26"/>
  <c r="L26" i="26"/>
  <c r="L27" i="26" s="1"/>
  <c r="Z26" i="26"/>
  <c r="Z27" i="26" s="1"/>
  <c r="AR26" i="26"/>
  <c r="AR27" i="26" s="1"/>
  <c r="AI26" i="26"/>
  <c r="AI27" i="26" s="1"/>
  <c r="H26" i="26"/>
  <c r="H27" i="26" s="1"/>
  <c r="H28" i="26" s="1"/>
  <c r="H30" i="26" s="1"/>
  <c r="AL26" i="26"/>
  <c r="AL27" i="26" s="1"/>
  <c r="AJ26" i="26"/>
  <c r="AJ27" i="26" s="1"/>
  <c r="AD26" i="26"/>
  <c r="AD27" i="26" s="1"/>
  <c r="AG26" i="26"/>
  <c r="AG27" i="26" s="1"/>
  <c r="AP26" i="26"/>
  <c r="AP27" i="26" s="1"/>
  <c r="AS26" i="26"/>
  <c r="AS27" i="26" s="1"/>
  <c r="R26" i="26"/>
  <c r="R27" i="26" s="1"/>
  <c r="AK26" i="26"/>
  <c r="AK27" i="26" s="1"/>
  <c r="J26" i="26"/>
  <c r="J27" i="26" s="1"/>
  <c r="Y26" i="26"/>
  <c r="Y27" i="26" s="1"/>
  <c r="M26" i="26"/>
  <c r="M27" i="26" s="1"/>
  <c r="AH26" i="26"/>
  <c r="AH27" i="26" s="1"/>
  <c r="W26" i="26"/>
  <c r="W27" i="26" s="1"/>
  <c r="AQ26" i="26"/>
  <c r="AQ27" i="26" s="1"/>
  <c r="AF26" i="26"/>
  <c r="AF27" i="26" s="1"/>
  <c r="AT26" i="26"/>
  <c r="AT27" i="26" s="1"/>
  <c r="K26" i="26"/>
  <c r="K27" i="26" s="1"/>
  <c r="O26" i="26"/>
  <c r="O27" i="26" s="1"/>
  <c r="J24" i="26"/>
  <c r="J25" i="26" s="1"/>
  <c r="K23" i="26"/>
  <c r="N26" i="26"/>
  <c r="N27" i="26" s="1"/>
  <c r="AO26" i="26"/>
  <c r="AO27" i="26" s="1"/>
  <c r="F26" i="26"/>
  <c r="F27" i="26" s="1"/>
  <c r="F28" i="26" s="1"/>
  <c r="Z21" i="25"/>
  <c r="Z26" i="25" s="1"/>
  <c r="Z27" i="25" s="1"/>
  <c r="Z19" i="25"/>
  <c r="AA21" i="25"/>
  <c r="AA26" i="25" s="1"/>
  <c r="AA27" i="25" s="1"/>
  <c r="AA19" i="25"/>
  <c r="AA18" i="25"/>
  <c r="AB18" i="25"/>
  <c r="Z18" i="25"/>
  <c r="AH20" i="25"/>
  <c r="AP20" i="25"/>
  <c r="AB21" i="25"/>
  <c r="AB20" i="25"/>
  <c r="AI21" i="25"/>
  <c r="AI26" i="25" s="1"/>
  <c r="AI27" i="25" s="1"/>
  <c r="AI19" i="25"/>
  <c r="AI18" i="25"/>
  <c r="AG20" i="25"/>
  <c r="E26" i="26"/>
  <c r="E27" i="26" s="1"/>
  <c r="E28" i="26" s="1"/>
  <c r="AD20" i="25"/>
  <c r="AD19" i="25"/>
  <c r="AD21" i="25"/>
  <c r="X18" i="25"/>
  <c r="AR20" i="25"/>
  <c r="AO18" i="25"/>
  <c r="G20" i="25"/>
  <c r="AC19" i="25"/>
  <c r="AC18" i="25"/>
  <c r="AC21" i="25"/>
  <c r="AC26" i="25" s="1"/>
  <c r="AC27" i="25" s="1"/>
  <c r="H23" i="25"/>
  <c r="G24" i="25"/>
  <c r="G25" i="25" s="1"/>
  <c r="AQ19" i="25"/>
  <c r="AQ21" i="25"/>
  <c r="K19" i="25"/>
  <c r="K21" i="25"/>
  <c r="AQ20" i="25"/>
  <c r="K20" i="25"/>
  <c r="AQ18" i="25"/>
  <c r="K18" i="25"/>
  <c r="Q21" i="25"/>
  <c r="Q26" i="25" s="1"/>
  <c r="Q27" i="25" s="1"/>
  <c r="Q19" i="25"/>
  <c r="Q18" i="25"/>
  <c r="R19" i="25"/>
  <c r="R21" i="25"/>
  <c r="R20" i="25"/>
  <c r="R18" i="25"/>
  <c r="F21" i="25"/>
  <c r="F19" i="25"/>
  <c r="F20" i="25"/>
  <c r="F18" i="25"/>
  <c r="F25" i="25" s="1"/>
  <c r="AT18" i="25"/>
  <c r="AT20" i="25"/>
  <c r="AT19" i="25"/>
  <c r="AT21" i="25"/>
  <c r="O19" i="25"/>
  <c r="O21" i="25"/>
  <c r="O18" i="25"/>
  <c r="O20" i="25"/>
  <c r="AG21" i="25"/>
  <c r="AG19" i="25"/>
  <c r="AN19" i="25"/>
  <c r="AN21" i="25"/>
  <c r="P19" i="25"/>
  <c r="P21" i="25"/>
  <c r="P20" i="25"/>
  <c r="P18" i="25"/>
  <c r="L21" i="25"/>
  <c r="L26" i="25" s="1"/>
  <c r="L27" i="25" s="1"/>
  <c r="L19" i="25"/>
  <c r="I21" i="25"/>
  <c r="I19" i="25"/>
  <c r="J21" i="25"/>
  <c r="J19" i="25"/>
  <c r="T19" i="25"/>
  <c r="T21" i="25"/>
  <c r="T26" i="25" s="1"/>
  <c r="T27" i="25" s="1"/>
  <c r="T18" i="25"/>
  <c r="AM19" i="25"/>
  <c r="AM21" i="25"/>
  <c r="AN18" i="25"/>
  <c r="L18" i="25"/>
  <c r="I20" i="25"/>
  <c r="AM18" i="25"/>
  <c r="AJ19" i="25"/>
  <c r="AJ21" i="25"/>
  <c r="AM20" i="25"/>
  <c r="AJ20" i="25"/>
  <c r="AH19" i="25"/>
  <c r="AH21" i="25"/>
  <c r="H21" i="25"/>
  <c r="H19" i="25"/>
  <c r="AR21" i="25"/>
  <c r="AR19" i="25"/>
  <c r="H18" i="25"/>
  <c r="AE19" i="25"/>
  <c r="AE18" i="25"/>
  <c r="AE20" i="25"/>
  <c r="AE21" i="25"/>
  <c r="AK19" i="25"/>
  <c r="AK21" i="25"/>
  <c r="X19" i="25"/>
  <c r="X21" i="25"/>
  <c r="X26" i="25" s="1"/>
  <c r="X27" i="25" s="1"/>
  <c r="H20" i="25"/>
  <c r="AP19" i="25"/>
  <c r="AP21" i="25"/>
  <c r="AN20" i="25"/>
  <c r="AK20" i="25"/>
  <c r="S21" i="25"/>
  <c r="S19" i="25"/>
  <c r="W19" i="25"/>
  <c r="W21" i="25"/>
  <c r="W20" i="25"/>
  <c r="S20" i="25"/>
  <c r="M18" i="25"/>
  <c r="AF19" i="25"/>
  <c r="AF21" i="25"/>
  <c r="AF20" i="25"/>
  <c r="U19" i="25"/>
  <c r="U21" i="25"/>
  <c r="U20" i="25"/>
  <c r="U18" i="25"/>
  <c r="M21" i="25"/>
  <c r="M26" i="25" s="1"/>
  <c r="M27" i="25" s="1"/>
  <c r="M19" i="25"/>
  <c r="AO21" i="25"/>
  <c r="AO26" i="25" s="1"/>
  <c r="AO27" i="25" s="1"/>
  <c r="AO19" i="25"/>
  <c r="N19" i="25"/>
  <c r="N20" i="25"/>
  <c r="N21" i="25"/>
  <c r="N18" i="25"/>
  <c r="J20" i="25"/>
  <c r="J18" i="25"/>
  <c r="AL18" i="25"/>
  <c r="V21" i="25"/>
  <c r="V19" i="25"/>
  <c r="V20" i="25"/>
  <c r="G19" i="25"/>
  <c r="G21" i="25"/>
  <c r="AS19" i="25"/>
  <c r="AS21" i="25"/>
  <c r="AS26" i="25" s="1"/>
  <c r="AS27" i="25" s="1"/>
  <c r="AL19" i="25"/>
  <c r="AL21" i="25"/>
  <c r="AL26" i="25" s="1"/>
  <c r="AL27" i="25" s="1"/>
  <c r="Y21" i="25"/>
  <c r="Y19" i="25"/>
  <c r="Y18" i="25"/>
  <c r="Y20" i="25"/>
  <c r="AS18" i="25"/>
  <c r="E18" i="25"/>
  <c r="E25" i="25" s="1"/>
  <c r="E20" i="25"/>
  <c r="E21" i="25"/>
  <c r="D19" i="25"/>
  <c r="D18" i="25"/>
  <c r="D21" i="25"/>
  <c r="D26" i="26" l="1"/>
  <c r="D27" i="26" s="1"/>
  <c r="D28" i="26" s="1"/>
  <c r="D30" i="26" s="1"/>
  <c r="I28" i="26"/>
  <c r="I30" i="26" s="1"/>
  <c r="G30" i="26"/>
  <c r="G31" i="26" s="1"/>
  <c r="G37" i="26" s="1"/>
  <c r="G38" i="26" s="1"/>
  <c r="J28" i="26"/>
  <c r="J30" i="26" s="1"/>
  <c r="H29" i="26"/>
  <c r="H31" i="26" s="1"/>
  <c r="H37" i="26" s="1"/>
  <c r="H38" i="26" s="1"/>
  <c r="K24" i="26"/>
  <c r="K25" i="26" s="1"/>
  <c r="L23" i="26"/>
  <c r="F29" i="26"/>
  <c r="F30" i="26"/>
  <c r="AG26" i="25"/>
  <c r="AG27" i="25" s="1"/>
  <c r="AB26" i="25"/>
  <c r="AB27" i="25" s="1"/>
  <c r="S26" i="25"/>
  <c r="S27" i="25" s="1"/>
  <c r="AP26" i="25"/>
  <c r="AP27" i="25" s="1"/>
  <c r="AH26" i="25"/>
  <c r="AH27" i="25" s="1"/>
  <c r="Y26" i="25"/>
  <c r="Y27" i="25" s="1"/>
  <c r="P26" i="25"/>
  <c r="P27" i="25" s="1"/>
  <c r="G26" i="25"/>
  <c r="G27" i="25" s="1"/>
  <c r="G28" i="25" s="1"/>
  <c r="G29" i="25" s="1"/>
  <c r="E30" i="26"/>
  <c r="E29" i="26"/>
  <c r="AK26" i="25"/>
  <c r="AK27" i="25" s="1"/>
  <c r="F26" i="25"/>
  <c r="F27" i="25" s="1"/>
  <c r="F28" i="25" s="1"/>
  <c r="K26" i="25"/>
  <c r="K27" i="25" s="1"/>
  <c r="AQ26" i="25"/>
  <c r="AQ27" i="25" s="1"/>
  <c r="V26" i="25"/>
  <c r="V27" i="25" s="1"/>
  <c r="U26" i="25"/>
  <c r="U27" i="25" s="1"/>
  <c r="AD26" i="25"/>
  <c r="AD27" i="25" s="1"/>
  <c r="AR26" i="25"/>
  <c r="AR27" i="25" s="1"/>
  <c r="W26" i="25"/>
  <c r="W27" i="25" s="1"/>
  <c r="N26" i="25"/>
  <c r="N27" i="25" s="1"/>
  <c r="I26" i="25"/>
  <c r="I27" i="25" s="1"/>
  <c r="O26" i="25"/>
  <c r="O27" i="25" s="1"/>
  <c r="AN26" i="25"/>
  <c r="AN27" i="25" s="1"/>
  <c r="H26" i="25"/>
  <c r="H27" i="25" s="1"/>
  <c r="R26" i="25"/>
  <c r="R27" i="25" s="1"/>
  <c r="I23" i="25"/>
  <c r="H24" i="25"/>
  <c r="H25" i="25" s="1"/>
  <c r="AE26" i="25"/>
  <c r="AE27" i="25" s="1"/>
  <c r="AT26" i="25"/>
  <c r="AT27" i="25" s="1"/>
  <c r="AF26" i="25"/>
  <c r="AF27" i="25" s="1"/>
  <c r="E26" i="25"/>
  <c r="E27" i="25" s="1"/>
  <c r="E28" i="25" s="1"/>
  <c r="E30" i="25" s="1"/>
  <c r="AJ26" i="25"/>
  <c r="AJ27" i="25" s="1"/>
  <c r="J26" i="25"/>
  <c r="J27" i="25" s="1"/>
  <c r="AM26" i="25"/>
  <c r="AM27" i="25" s="1"/>
  <c r="D26" i="25"/>
  <c r="D27" i="25" s="1"/>
  <c r="D25" i="25"/>
  <c r="D29" i="26" l="1"/>
  <c r="D31" i="26" s="1"/>
  <c r="D37" i="26" s="1"/>
  <c r="D38" i="26" s="1"/>
  <c r="I29" i="26"/>
  <c r="I31" i="26" s="1"/>
  <c r="I37" i="26" s="1"/>
  <c r="I38" i="26" s="1"/>
  <c r="J29" i="26"/>
  <c r="J31" i="26" s="1"/>
  <c r="J37" i="26" s="1"/>
  <c r="J38" i="26" s="1"/>
  <c r="F31" i="26"/>
  <c r="F37" i="26" s="1"/>
  <c r="F38" i="26" s="1"/>
  <c r="M23" i="26"/>
  <c r="L24" i="26"/>
  <c r="L25" i="26" s="1"/>
  <c r="K28" i="26"/>
  <c r="E31" i="26"/>
  <c r="E37" i="26" s="1"/>
  <c r="E38" i="26" s="1"/>
  <c r="G30" i="25"/>
  <c r="G31" i="25" s="1"/>
  <c r="G37" i="25" s="1"/>
  <c r="G38" i="25" s="1"/>
  <c r="H28" i="25"/>
  <c r="H29" i="25" s="1"/>
  <c r="J23" i="25"/>
  <c r="I24" i="25"/>
  <c r="I25" i="25" s="1"/>
  <c r="I28" i="25" s="1"/>
  <c r="E29" i="25"/>
  <c r="E31" i="25" s="1"/>
  <c r="E37" i="25" s="1"/>
  <c r="E38" i="25" s="1"/>
  <c r="F29" i="25"/>
  <c r="F30" i="25"/>
  <c r="D28" i="25"/>
  <c r="D30" i="25" s="1"/>
  <c r="K29" i="26" l="1"/>
  <c r="K30" i="26"/>
  <c r="L28" i="26"/>
  <c r="N23" i="26"/>
  <c r="M24" i="26"/>
  <c r="M25" i="26" s="1"/>
  <c r="H30" i="25"/>
  <c r="H31" i="25" s="1"/>
  <c r="H37" i="25" s="1"/>
  <c r="H38" i="25" s="1"/>
  <c r="I29" i="25"/>
  <c r="I30" i="25"/>
  <c r="J24" i="25"/>
  <c r="J25" i="25" s="1"/>
  <c r="J28" i="25" s="1"/>
  <c r="K23" i="25"/>
  <c r="F31" i="25"/>
  <c r="F37" i="25" s="1"/>
  <c r="F38" i="25" s="1"/>
  <c r="D29" i="25"/>
  <c r="D31" i="25" s="1"/>
  <c r="D37" i="25" s="1"/>
  <c r="D38" i="25" s="1"/>
  <c r="M28" i="26" l="1"/>
  <c r="O23" i="26"/>
  <c r="N24" i="26"/>
  <c r="N25" i="26" s="1"/>
  <c r="L30" i="26"/>
  <c r="L29" i="26"/>
  <c r="K31" i="26"/>
  <c r="K37" i="26" s="1"/>
  <c r="K38" i="26" s="1"/>
  <c r="I31" i="25"/>
  <c r="I37" i="25" s="1"/>
  <c r="I38" i="25" s="1"/>
  <c r="K24" i="25"/>
  <c r="K25" i="25" s="1"/>
  <c r="K28" i="25" s="1"/>
  <c r="L23" i="25"/>
  <c r="J29" i="25"/>
  <c r="J30" i="25"/>
  <c r="L31" i="26" l="1"/>
  <c r="L37" i="26" s="1"/>
  <c r="L38" i="26" s="1"/>
  <c r="N28" i="26"/>
  <c r="O24" i="26"/>
  <c r="O25" i="26" s="1"/>
  <c r="P23" i="26"/>
  <c r="M30" i="26"/>
  <c r="M29" i="26"/>
  <c r="J31" i="25"/>
  <c r="J37" i="25" s="1"/>
  <c r="J38" i="25" s="1"/>
  <c r="M23" i="25"/>
  <c r="L24" i="25"/>
  <c r="L25" i="25" s="1"/>
  <c r="L28" i="25" s="1"/>
  <c r="K29" i="25"/>
  <c r="K30" i="25"/>
  <c r="M31" i="26" l="1"/>
  <c r="M37" i="26" s="1"/>
  <c r="M38" i="26" s="1"/>
  <c r="Q23" i="26"/>
  <c r="P24" i="26"/>
  <c r="P25" i="26" s="1"/>
  <c r="O28" i="26"/>
  <c r="N30" i="26"/>
  <c r="N29" i="26"/>
  <c r="K31" i="25"/>
  <c r="K37" i="25" s="1"/>
  <c r="K38" i="25" s="1"/>
  <c r="N23" i="25"/>
  <c r="M24" i="25"/>
  <c r="M25" i="25" s="1"/>
  <c r="M28" i="25" s="1"/>
  <c r="L29" i="25"/>
  <c r="L30" i="25"/>
  <c r="N31" i="26" l="1"/>
  <c r="N37" i="26" s="1"/>
  <c r="N38" i="26" s="1"/>
  <c r="Q24" i="26"/>
  <c r="Q25" i="26" s="1"/>
  <c r="R23" i="26"/>
  <c r="O30" i="26"/>
  <c r="O29" i="26"/>
  <c r="P28" i="26"/>
  <c r="L31" i="25"/>
  <c r="L37" i="25" s="1"/>
  <c r="L38" i="25" s="1"/>
  <c r="M29" i="25"/>
  <c r="M30" i="25"/>
  <c r="N24" i="25"/>
  <c r="N25" i="25" s="1"/>
  <c r="N28" i="25" s="1"/>
  <c r="O23" i="25"/>
  <c r="S23" i="26" l="1"/>
  <c r="R24" i="26"/>
  <c r="R25" i="26" s="1"/>
  <c r="Q28" i="26"/>
  <c r="P29" i="26"/>
  <c r="P30" i="26"/>
  <c r="O31" i="26"/>
  <c r="O37" i="26" s="1"/>
  <c r="O38" i="26" s="1"/>
  <c r="O24" i="25"/>
  <c r="O25" i="25" s="1"/>
  <c r="O28" i="25" s="1"/>
  <c r="P23" i="25"/>
  <c r="N29" i="25"/>
  <c r="N30" i="25"/>
  <c r="M31" i="25"/>
  <c r="M37" i="25" s="1"/>
  <c r="M38" i="25" s="1"/>
  <c r="P31" i="26" l="1"/>
  <c r="P37" i="26" s="1"/>
  <c r="P38" i="26" s="1"/>
  <c r="Q30" i="26"/>
  <c r="Q29" i="26"/>
  <c r="R28" i="26"/>
  <c r="S24" i="26"/>
  <c r="S25" i="26" s="1"/>
  <c r="T23" i="26"/>
  <c r="N31" i="25"/>
  <c r="N37" i="25" s="1"/>
  <c r="N38" i="25" s="1"/>
  <c r="P24" i="25"/>
  <c r="P25" i="25" s="1"/>
  <c r="P28" i="25" s="1"/>
  <c r="Q23" i="25"/>
  <c r="O30" i="25"/>
  <c r="O29" i="25"/>
  <c r="Q31" i="26" l="1"/>
  <c r="Q37" i="26" s="1"/>
  <c r="Q38" i="26" s="1"/>
  <c r="T24" i="26"/>
  <c r="T25" i="26" s="1"/>
  <c r="U23" i="26"/>
  <c r="R29" i="26"/>
  <c r="R30" i="26"/>
  <c r="S28" i="26"/>
  <c r="O31" i="25"/>
  <c r="O37" i="25" s="1"/>
  <c r="O38" i="25" s="1"/>
  <c r="P30" i="25"/>
  <c r="P29" i="25"/>
  <c r="Q24" i="25"/>
  <c r="Q25" i="25" s="1"/>
  <c r="Q28" i="25" s="1"/>
  <c r="R23" i="25"/>
  <c r="F11" i="23"/>
  <c r="G11" i="23"/>
  <c r="H11" i="23"/>
  <c r="I11" i="23"/>
  <c r="J11" i="23"/>
  <c r="K11" i="23"/>
  <c r="L11" i="23"/>
  <c r="M11" i="23"/>
  <c r="N11" i="23"/>
  <c r="O11" i="23"/>
  <c r="P11" i="23"/>
  <c r="Q11" i="23"/>
  <c r="R11" i="23"/>
  <c r="S11" i="23"/>
  <c r="T11" i="23"/>
  <c r="U11" i="23"/>
  <c r="V11" i="23"/>
  <c r="W11" i="23"/>
  <c r="X11" i="23"/>
  <c r="Y11" i="23"/>
  <c r="Z11" i="23"/>
  <c r="AA11" i="23"/>
  <c r="AB11" i="23"/>
  <c r="AC11" i="23"/>
  <c r="AD11" i="23"/>
  <c r="AE11" i="23"/>
  <c r="AF11" i="23"/>
  <c r="AG11" i="23"/>
  <c r="AH11" i="23"/>
  <c r="AI11" i="23"/>
  <c r="AJ11" i="23"/>
  <c r="AK11" i="23"/>
  <c r="AL11" i="23"/>
  <c r="AM11" i="23"/>
  <c r="AN11" i="23"/>
  <c r="AO11" i="23"/>
  <c r="AP11" i="23"/>
  <c r="AQ11" i="23"/>
  <c r="AR11" i="23"/>
  <c r="AS11" i="23"/>
  <c r="AT11" i="23"/>
  <c r="F12" i="23"/>
  <c r="G12" i="23"/>
  <c r="H12" i="23"/>
  <c r="I12" i="23"/>
  <c r="J12" i="23"/>
  <c r="K12" i="23"/>
  <c r="L12" i="23"/>
  <c r="M12" i="23"/>
  <c r="N12" i="23"/>
  <c r="O12" i="23"/>
  <c r="P12" i="23"/>
  <c r="Q12" i="23"/>
  <c r="R12" i="23"/>
  <c r="S12" i="23"/>
  <c r="T12" i="23"/>
  <c r="U12" i="23"/>
  <c r="V12" i="23"/>
  <c r="W12" i="23"/>
  <c r="X12" i="23"/>
  <c r="Y12" i="23"/>
  <c r="Z12" i="23"/>
  <c r="AA12" i="23"/>
  <c r="AB12" i="23"/>
  <c r="AC12" i="23"/>
  <c r="AD12" i="23"/>
  <c r="AE12" i="23"/>
  <c r="AF12" i="23"/>
  <c r="AG12" i="23"/>
  <c r="AH12" i="23"/>
  <c r="AI12" i="23"/>
  <c r="AJ12" i="23"/>
  <c r="AK12" i="23"/>
  <c r="AL12" i="23"/>
  <c r="AM12" i="23"/>
  <c r="AN12" i="23"/>
  <c r="AO12" i="23"/>
  <c r="AP12" i="23"/>
  <c r="AQ12" i="23"/>
  <c r="AR12" i="23"/>
  <c r="AS12" i="23"/>
  <c r="AT12" i="23"/>
  <c r="F15" i="23"/>
  <c r="G15" i="23"/>
  <c r="H15" i="23"/>
  <c r="I15" i="23"/>
  <c r="J15" i="23"/>
  <c r="K15" i="23"/>
  <c r="L15" i="23"/>
  <c r="M15" i="23"/>
  <c r="N15" i="23"/>
  <c r="O15" i="23"/>
  <c r="P15" i="23"/>
  <c r="Q15" i="23"/>
  <c r="R15" i="23"/>
  <c r="S15" i="23"/>
  <c r="T15" i="23"/>
  <c r="U15" i="23"/>
  <c r="V15" i="23"/>
  <c r="W15" i="23"/>
  <c r="X15" i="23"/>
  <c r="Y15" i="23"/>
  <c r="Z15" i="23"/>
  <c r="AA15" i="23"/>
  <c r="AB15" i="23"/>
  <c r="AC15" i="23"/>
  <c r="AD15" i="23"/>
  <c r="AE15" i="23"/>
  <c r="AF15" i="23"/>
  <c r="AG15" i="23"/>
  <c r="AH15" i="23"/>
  <c r="AI15" i="23"/>
  <c r="AJ15" i="23"/>
  <c r="AK15" i="23"/>
  <c r="AL15" i="23"/>
  <c r="AM15" i="23"/>
  <c r="AN15" i="23"/>
  <c r="AO15" i="23"/>
  <c r="AP15" i="23"/>
  <c r="AQ15" i="23"/>
  <c r="AR15" i="23"/>
  <c r="AS15" i="23"/>
  <c r="AT15" i="23"/>
  <c r="F16" i="23"/>
  <c r="G16" i="23"/>
  <c r="H16" i="23"/>
  <c r="I16" i="23"/>
  <c r="J16" i="23"/>
  <c r="K16" i="23"/>
  <c r="L16" i="23"/>
  <c r="M16" i="23"/>
  <c r="N16" i="23"/>
  <c r="O16" i="23"/>
  <c r="P16" i="23"/>
  <c r="Q16" i="23"/>
  <c r="R16" i="23"/>
  <c r="S16" i="23"/>
  <c r="T16" i="23"/>
  <c r="U16" i="23"/>
  <c r="V16" i="23"/>
  <c r="W16" i="23"/>
  <c r="X16" i="23"/>
  <c r="Y16" i="23"/>
  <c r="Z16" i="23"/>
  <c r="AA16" i="23"/>
  <c r="AB16" i="23"/>
  <c r="AC16" i="23"/>
  <c r="AD16" i="23"/>
  <c r="AE16" i="23"/>
  <c r="AF16" i="23"/>
  <c r="AG16" i="23"/>
  <c r="AH16" i="23"/>
  <c r="AI16" i="23"/>
  <c r="AJ16" i="23"/>
  <c r="AK16" i="23"/>
  <c r="AL16" i="23"/>
  <c r="AM16" i="23"/>
  <c r="AN16" i="23"/>
  <c r="AO16" i="23"/>
  <c r="AP16" i="23"/>
  <c r="AQ16" i="23"/>
  <c r="AR16" i="23"/>
  <c r="AS16" i="23"/>
  <c r="AT16" i="23"/>
  <c r="D25" i="23"/>
  <c r="D26" i="23" s="1"/>
  <c r="D14" i="23"/>
  <c r="D13" i="23"/>
  <c r="D12" i="23"/>
  <c r="E11" i="23"/>
  <c r="D11" i="23"/>
  <c r="D10" i="23"/>
  <c r="D6" i="23"/>
  <c r="D5" i="23"/>
  <c r="D4" i="23"/>
  <c r="E14" i="23"/>
  <c r="G17" i="22"/>
  <c r="E17" i="22"/>
  <c r="D17" i="22"/>
  <c r="F13" i="22"/>
  <c r="G13" i="22"/>
  <c r="H13" i="22"/>
  <c r="I13" i="22"/>
  <c r="J13" i="22"/>
  <c r="K13" i="22"/>
  <c r="L13" i="22"/>
  <c r="M13" i="22"/>
  <c r="N13" i="22"/>
  <c r="O13" i="22"/>
  <c r="P13" i="22"/>
  <c r="Q13" i="22"/>
  <c r="R13" i="22"/>
  <c r="S13" i="22"/>
  <c r="T13" i="22"/>
  <c r="U13" i="22"/>
  <c r="V13" i="22"/>
  <c r="W13" i="22"/>
  <c r="X13" i="22"/>
  <c r="Y13" i="22"/>
  <c r="Z13" i="22"/>
  <c r="AA13" i="22"/>
  <c r="AB13" i="22"/>
  <c r="AC13" i="22"/>
  <c r="AD13" i="22"/>
  <c r="AE13" i="22"/>
  <c r="AF13" i="22"/>
  <c r="AG13" i="22"/>
  <c r="AH13" i="22"/>
  <c r="AI13" i="22"/>
  <c r="AJ13" i="22"/>
  <c r="AK13" i="22"/>
  <c r="AL13" i="22"/>
  <c r="AM13" i="22"/>
  <c r="AN13" i="22"/>
  <c r="AO13" i="22"/>
  <c r="AP13" i="22"/>
  <c r="AQ13" i="22"/>
  <c r="AR13" i="22"/>
  <c r="AS13" i="22"/>
  <c r="AT13" i="22"/>
  <c r="F17" i="22"/>
  <c r="H17" i="22"/>
  <c r="I17" i="22"/>
  <c r="J17" i="22"/>
  <c r="K17" i="22"/>
  <c r="L17" i="22"/>
  <c r="M17" i="22"/>
  <c r="N17" i="22"/>
  <c r="O17" i="22"/>
  <c r="P17" i="22"/>
  <c r="Q17" i="22"/>
  <c r="R17" i="22"/>
  <c r="S17" i="22"/>
  <c r="T17" i="22"/>
  <c r="U17" i="22"/>
  <c r="V17" i="22"/>
  <c r="W17" i="22"/>
  <c r="X17" i="22"/>
  <c r="Y17" i="22"/>
  <c r="Z17" i="22"/>
  <c r="AA17" i="22"/>
  <c r="AB17" i="22"/>
  <c r="AC17" i="22"/>
  <c r="AD17" i="22"/>
  <c r="AE17" i="22"/>
  <c r="AF17" i="22"/>
  <c r="AG17" i="22"/>
  <c r="AH17" i="22"/>
  <c r="AI17" i="22"/>
  <c r="AJ17" i="22"/>
  <c r="AK17" i="22"/>
  <c r="AL17" i="22"/>
  <c r="AM17" i="22"/>
  <c r="AN17" i="22"/>
  <c r="AO17" i="22"/>
  <c r="AP17" i="22"/>
  <c r="AQ17" i="22"/>
  <c r="AR17" i="22"/>
  <c r="AS17" i="22"/>
  <c r="AT17" i="22"/>
  <c r="E13" i="22"/>
  <c r="E14" i="22"/>
  <c r="S29" i="26" l="1"/>
  <c r="S30" i="26"/>
  <c r="R31" i="26"/>
  <c r="R37" i="26" s="1"/>
  <c r="R38" i="26" s="1"/>
  <c r="V23" i="26"/>
  <c r="U24" i="26"/>
  <c r="U25" i="26" s="1"/>
  <c r="T28" i="26"/>
  <c r="P31" i="25"/>
  <c r="P37" i="25" s="1"/>
  <c r="P38" i="25" s="1"/>
  <c r="S23" i="25"/>
  <c r="R24" i="25"/>
  <c r="R25" i="25" s="1"/>
  <c r="R28" i="25" s="1"/>
  <c r="Q29" i="25"/>
  <c r="Q30" i="25"/>
  <c r="D17" i="23"/>
  <c r="E4" i="23"/>
  <c r="E6" i="23"/>
  <c r="E13" i="23"/>
  <c r="E17" i="23" s="1"/>
  <c r="E12" i="23"/>
  <c r="E16" i="23" s="1"/>
  <c r="D20" i="23"/>
  <c r="D16" i="23"/>
  <c r="E5" i="23"/>
  <c r="E25" i="23"/>
  <c r="D15" i="23"/>
  <c r="E15" i="23"/>
  <c r="E10" i="23"/>
  <c r="F25" i="22"/>
  <c r="F26" i="22" s="1"/>
  <c r="F14" i="22"/>
  <c r="E25" i="22"/>
  <c r="E26" i="22" s="1"/>
  <c r="E12" i="22"/>
  <c r="E16" i="22" s="1"/>
  <c r="E11" i="22"/>
  <c r="E15" i="22" s="1"/>
  <c r="E10" i="22"/>
  <c r="E6" i="22"/>
  <c r="E5" i="22"/>
  <c r="E4" i="22"/>
  <c r="F6" i="22"/>
  <c r="F10" i="22"/>
  <c r="F11" i="22"/>
  <c r="F12" i="22"/>
  <c r="F4" i="22"/>
  <c r="F5" i="22"/>
  <c r="T30" i="26" l="1"/>
  <c r="T29" i="26"/>
  <c r="U28" i="26"/>
  <c r="V24" i="26"/>
  <c r="V25" i="26" s="1"/>
  <c r="W23" i="26"/>
  <c r="S31" i="26"/>
  <c r="S37" i="26" s="1"/>
  <c r="S38" i="26" s="1"/>
  <c r="Q31" i="25"/>
  <c r="Q37" i="25" s="1"/>
  <c r="Q38" i="25" s="1"/>
  <c r="R30" i="25"/>
  <c r="R29" i="25"/>
  <c r="T23" i="25"/>
  <c r="S24" i="25"/>
  <c r="S25" i="25" s="1"/>
  <c r="S28" i="25" s="1"/>
  <c r="D18" i="23"/>
  <c r="E20" i="23"/>
  <c r="F25" i="23"/>
  <c r="F26" i="23" s="1"/>
  <c r="F4" i="23"/>
  <c r="F5" i="23"/>
  <c r="F6" i="23"/>
  <c r="F10" i="23"/>
  <c r="F13" i="23"/>
  <c r="F14" i="23"/>
  <c r="E19" i="23"/>
  <c r="D19" i="23"/>
  <c r="E18" i="23"/>
  <c r="E26" i="23"/>
  <c r="F16" i="22"/>
  <c r="F15" i="22"/>
  <c r="E20" i="22"/>
  <c r="G5" i="22"/>
  <c r="G6" i="22"/>
  <c r="G10" i="22"/>
  <c r="G11" i="22"/>
  <c r="G12" i="22"/>
  <c r="G4" i="22"/>
  <c r="G25" i="22"/>
  <c r="G14" i="22"/>
  <c r="F20" i="22"/>
  <c r="T31" i="26" l="1"/>
  <c r="T37" i="26" s="1"/>
  <c r="T38" i="26" s="1"/>
  <c r="X23" i="26"/>
  <c r="W24" i="26"/>
  <c r="W25" i="26" s="1"/>
  <c r="V28" i="26"/>
  <c r="U30" i="26"/>
  <c r="U29" i="26"/>
  <c r="R31" i="25"/>
  <c r="R37" i="25" s="1"/>
  <c r="R38" i="25" s="1"/>
  <c r="S30" i="25"/>
  <c r="S29" i="25"/>
  <c r="T24" i="25"/>
  <c r="T25" i="25" s="1"/>
  <c r="T28" i="25" s="1"/>
  <c r="U23" i="25"/>
  <c r="E21" i="23"/>
  <c r="E27" i="23" s="1"/>
  <c r="E28" i="23" s="1"/>
  <c r="D21" i="23"/>
  <c r="D27" i="23" s="1"/>
  <c r="D28" i="23" s="1"/>
  <c r="F17" i="23"/>
  <c r="F18" i="23" s="1"/>
  <c r="F20" i="23"/>
  <c r="G5" i="23"/>
  <c r="G14" i="23"/>
  <c r="G25" i="23"/>
  <c r="G26" i="23" s="1"/>
  <c r="G4" i="23"/>
  <c r="G10" i="23"/>
  <c r="G13" i="23"/>
  <c r="G6" i="23"/>
  <c r="G16" i="22"/>
  <c r="G15" i="22"/>
  <c r="G26" i="22"/>
  <c r="G20" i="22"/>
  <c r="H4" i="22"/>
  <c r="H5" i="22"/>
  <c r="H10" i="22"/>
  <c r="H12" i="22"/>
  <c r="H14" i="22"/>
  <c r="H6" i="22"/>
  <c r="H25" i="22"/>
  <c r="H11" i="22"/>
  <c r="U31" i="26" l="1"/>
  <c r="U37" i="26" s="1"/>
  <c r="U38" i="26" s="1"/>
  <c r="V29" i="26"/>
  <c r="V30" i="26"/>
  <c r="W28" i="26"/>
  <c r="Y23" i="26"/>
  <c r="X24" i="26"/>
  <c r="X25" i="26" s="1"/>
  <c r="S31" i="25"/>
  <c r="S37" i="25" s="1"/>
  <c r="S38" i="25" s="1"/>
  <c r="V23" i="25"/>
  <c r="U24" i="25"/>
  <c r="U25" i="25" s="1"/>
  <c r="U28" i="25" s="1"/>
  <c r="T30" i="25"/>
  <c r="T29" i="25"/>
  <c r="G20" i="23"/>
  <c r="F19" i="23"/>
  <c r="F21" i="23" s="1"/>
  <c r="F27" i="23" s="1"/>
  <c r="F28" i="23" s="1"/>
  <c r="G17" i="23"/>
  <c r="G19" i="23" s="1"/>
  <c r="H10" i="23"/>
  <c r="H25" i="23"/>
  <c r="H26" i="23" s="1"/>
  <c r="H4" i="23"/>
  <c r="H14" i="23"/>
  <c r="H5" i="23"/>
  <c r="H6" i="23"/>
  <c r="H13" i="23"/>
  <c r="H15" i="22"/>
  <c r="H16" i="22"/>
  <c r="H20" i="22"/>
  <c r="H26" i="22"/>
  <c r="I4" i="22"/>
  <c r="I5" i="22"/>
  <c r="I25" i="22"/>
  <c r="I12" i="22"/>
  <c r="I14" i="22"/>
  <c r="I10" i="22"/>
  <c r="I6" i="22"/>
  <c r="I11" i="22"/>
  <c r="Z23" i="26" l="1"/>
  <c r="Y24" i="26"/>
  <c r="Y25" i="26" s="1"/>
  <c r="X28" i="26"/>
  <c r="W29" i="26"/>
  <c r="W30" i="26"/>
  <c r="V31" i="26"/>
  <c r="V37" i="26" s="1"/>
  <c r="V38" i="26" s="1"/>
  <c r="T31" i="25"/>
  <c r="T37" i="25" s="1"/>
  <c r="T38" i="25" s="1"/>
  <c r="U29" i="25"/>
  <c r="U30" i="25"/>
  <c r="V24" i="25"/>
  <c r="V25" i="25" s="1"/>
  <c r="V28" i="25" s="1"/>
  <c r="W23" i="25"/>
  <c r="H20" i="23"/>
  <c r="H17" i="23"/>
  <c r="H19" i="23" s="1"/>
  <c r="I25" i="23"/>
  <c r="I26" i="23" s="1"/>
  <c r="I5" i="23"/>
  <c r="I6" i="23"/>
  <c r="I10" i="23"/>
  <c r="I14" i="23"/>
  <c r="I13" i="23"/>
  <c r="I4" i="23"/>
  <c r="G18" i="23"/>
  <c r="G21" i="23" s="1"/>
  <c r="G27" i="23" s="1"/>
  <c r="G28" i="23" s="1"/>
  <c r="I16" i="22"/>
  <c r="I15" i="22"/>
  <c r="I20" i="22"/>
  <c r="I26" i="22"/>
  <c r="J5" i="22"/>
  <c r="J6" i="22"/>
  <c r="J10" i="22"/>
  <c r="J4" i="22"/>
  <c r="J12" i="22"/>
  <c r="J14" i="22"/>
  <c r="J25" i="22"/>
  <c r="J11" i="22"/>
  <c r="W31" i="26" l="1"/>
  <c r="W37" i="26" s="1"/>
  <c r="W38" i="26" s="1"/>
  <c r="X30" i="26"/>
  <c r="X29" i="26"/>
  <c r="Y28" i="26"/>
  <c r="Z24" i="26"/>
  <c r="Z25" i="26" s="1"/>
  <c r="AA23" i="26"/>
  <c r="X23" i="25"/>
  <c r="W24" i="25"/>
  <c r="W25" i="25" s="1"/>
  <c r="W28" i="25" s="1"/>
  <c r="V29" i="25"/>
  <c r="V30" i="25"/>
  <c r="U31" i="25"/>
  <c r="U37" i="25" s="1"/>
  <c r="U38" i="25" s="1"/>
  <c r="H18" i="23"/>
  <c r="H21" i="23" s="1"/>
  <c r="H27" i="23" s="1"/>
  <c r="H28" i="23" s="1"/>
  <c r="I20" i="23"/>
  <c r="I17" i="23"/>
  <c r="I19" i="23" s="1"/>
  <c r="J5" i="23"/>
  <c r="J6" i="23"/>
  <c r="J4" i="23"/>
  <c r="J10" i="23"/>
  <c r="J14" i="23"/>
  <c r="J13" i="23"/>
  <c r="J25" i="23"/>
  <c r="J26" i="23" s="1"/>
  <c r="J15" i="22"/>
  <c r="J16" i="22"/>
  <c r="J26" i="22"/>
  <c r="K12" i="22"/>
  <c r="K6" i="22"/>
  <c r="K10" i="22"/>
  <c r="K4" i="22"/>
  <c r="K11" i="22"/>
  <c r="K5" i="22"/>
  <c r="K14" i="22"/>
  <c r="K25" i="22"/>
  <c r="J20" i="22"/>
  <c r="X31" i="26" l="1"/>
  <c r="X37" i="26" s="1"/>
  <c r="X38" i="26" s="1"/>
  <c r="Z28" i="26"/>
  <c r="AB23" i="26"/>
  <c r="AA24" i="26"/>
  <c r="AA25" i="26" s="1"/>
  <c r="Y29" i="26"/>
  <c r="Y30" i="26"/>
  <c r="V31" i="25"/>
  <c r="V37" i="25" s="1"/>
  <c r="V38" i="25" s="1"/>
  <c r="W30" i="25"/>
  <c r="W29" i="25"/>
  <c r="Y23" i="25"/>
  <c r="X24" i="25"/>
  <c r="X25" i="25" s="1"/>
  <c r="X28" i="25" s="1"/>
  <c r="I18" i="23"/>
  <c r="I21" i="23" s="1"/>
  <c r="I27" i="23" s="1"/>
  <c r="I28" i="23" s="1"/>
  <c r="J17" i="23"/>
  <c r="J19" i="23" s="1"/>
  <c r="K10" i="23"/>
  <c r="K14" i="23"/>
  <c r="K4" i="23"/>
  <c r="K13" i="23"/>
  <c r="K6" i="23"/>
  <c r="K5" i="23"/>
  <c r="K25" i="23"/>
  <c r="K26" i="23" s="1"/>
  <c r="J20" i="23"/>
  <c r="K15" i="22"/>
  <c r="K16" i="22"/>
  <c r="K20" i="22"/>
  <c r="K26" i="22"/>
  <c r="L6" i="22"/>
  <c r="L10" i="22"/>
  <c r="L11" i="22"/>
  <c r="L12" i="22"/>
  <c r="L5" i="22"/>
  <c r="L4" i="22"/>
  <c r="L14" i="22"/>
  <c r="L25" i="22"/>
  <c r="Y31" i="26" l="1"/>
  <c r="Y37" i="26" s="1"/>
  <c r="Y38" i="26" s="1"/>
  <c r="AA28" i="26"/>
  <c r="AB24" i="26"/>
  <c r="AB25" i="26" s="1"/>
  <c r="AC23" i="26"/>
  <c r="Z29" i="26"/>
  <c r="Z30" i="26"/>
  <c r="W31" i="25"/>
  <c r="W37" i="25" s="1"/>
  <c r="W38" i="25" s="1"/>
  <c r="X29" i="25"/>
  <c r="X30" i="25"/>
  <c r="Z23" i="25"/>
  <c r="Y24" i="25"/>
  <c r="Y25" i="25" s="1"/>
  <c r="Y28" i="25" s="1"/>
  <c r="K20" i="23"/>
  <c r="J18" i="23"/>
  <c r="J21" i="23" s="1"/>
  <c r="J27" i="23" s="1"/>
  <c r="J28" i="23" s="1"/>
  <c r="K17" i="23"/>
  <c r="K19" i="23" s="1"/>
  <c r="L4" i="23"/>
  <c r="L5" i="23"/>
  <c r="L10" i="23"/>
  <c r="L14" i="23"/>
  <c r="L6" i="23"/>
  <c r="L25" i="23"/>
  <c r="L13" i="23"/>
  <c r="L16" i="22"/>
  <c r="L15" i="22"/>
  <c r="M6" i="22"/>
  <c r="M4" i="22"/>
  <c r="M5" i="22"/>
  <c r="M10" i="22"/>
  <c r="M14" i="22"/>
  <c r="M11" i="22"/>
  <c r="M12" i="22"/>
  <c r="M25" i="22"/>
  <c r="L20" i="22"/>
  <c r="L26" i="22"/>
  <c r="Z31" i="26" l="1"/>
  <c r="Z37" i="26" s="1"/>
  <c r="Z38" i="26" s="1"/>
  <c r="AD23" i="26"/>
  <c r="AC24" i="26"/>
  <c r="AC25" i="26" s="1"/>
  <c r="AB28" i="26"/>
  <c r="AA30" i="26"/>
  <c r="AA29" i="26"/>
  <c r="Y29" i="25"/>
  <c r="Y30" i="25"/>
  <c r="Z24" i="25"/>
  <c r="Z25" i="25" s="1"/>
  <c r="Z28" i="25" s="1"/>
  <c r="AA23" i="25"/>
  <c r="X31" i="25"/>
  <c r="X37" i="25" s="1"/>
  <c r="X38" i="25" s="1"/>
  <c r="K18" i="23"/>
  <c r="K21" i="23" s="1"/>
  <c r="K27" i="23" s="1"/>
  <c r="K28" i="23" s="1"/>
  <c r="L17" i="23"/>
  <c r="L19" i="23" s="1"/>
  <c r="L20" i="23"/>
  <c r="M10" i="23"/>
  <c r="M5" i="23"/>
  <c r="M6" i="23"/>
  <c r="M4" i="23"/>
  <c r="M14" i="23"/>
  <c r="M25" i="23"/>
  <c r="M13" i="23"/>
  <c r="L26" i="23"/>
  <c r="M16" i="22"/>
  <c r="M15" i="22"/>
  <c r="M20" i="22"/>
  <c r="M26" i="22"/>
  <c r="N6" i="22"/>
  <c r="N4" i="22"/>
  <c r="N5" i="22"/>
  <c r="N11" i="22"/>
  <c r="N12" i="22"/>
  <c r="N10" i="22"/>
  <c r="N14" i="22"/>
  <c r="N25" i="22"/>
  <c r="AA31" i="26" l="1"/>
  <c r="AA37" i="26" s="1"/>
  <c r="AA38" i="26" s="1"/>
  <c r="AB29" i="26"/>
  <c r="AB30" i="26"/>
  <c r="AC28" i="26"/>
  <c r="AE23" i="26"/>
  <c r="AD24" i="26"/>
  <c r="AD25" i="26" s="1"/>
  <c r="AB23" i="25"/>
  <c r="AA24" i="25"/>
  <c r="AA25" i="25" s="1"/>
  <c r="AA28" i="25" s="1"/>
  <c r="Z30" i="25"/>
  <c r="Z29" i="25"/>
  <c r="Y31" i="25"/>
  <c r="Y37" i="25" s="1"/>
  <c r="Y38" i="25" s="1"/>
  <c r="M20" i="23"/>
  <c r="M17" i="23"/>
  <c r="M19" i="23" s="1"/>
  <c r="M26" i="23"/>
  <c r="N6" i="23"/>
  <c r="N4" i="23"/>
  <c r="N5" i="23"/>
  <c r="N10" i="23"/>
  <c r="N14" i="23"/>
  <c r="N13" i="23"/>
  <c r="N25" i="23"/>
  <c r="N26" i="23" s="1"/>
  <c r="L18" i="23"/>
  <c r="L21" i="23" s="1"/>
  <c r="L27" i="23" s="1"/>
  <c r="L28" i="23" s="1"/>
  <c r="N16" i="22"/>
  <c r="N15" i="22"/>
  <c r="N26" i="22"/>
  <c r="N20" i="22"/>
  <c r="O4" i="22"/>
  <c r="O5" i="22"/>
  <c r="O6" i="22"/>
  <c r="O11" i="22"/>
  <c r="O10" i="22"/>
  <c r="O12" i="22"/>
  <c r="O25" i="22"/>
  <c r="O14" i="22"/>
  <c r="D25" i="22"/>
  <c r="D26" i="22" s="1"/>
  <c r="D14" i="22"/>
  <c r="D13" i="22"/>
  <c r="D12" i="22"/>
  <c r="D11" i="22"/>
  <c r="D10" i="22"/>
  <c r="D6" i="22"/>
  <c r="D5" i="22"/>
  <c r="D4" i="22"/>
  <c r="F13" i="21"/>
  <c r="G13" i="21"/>
  <c r="H13" i="21"/>
  <c r="I13" i="21"/>
  <c r="J13" i="21"/>
  <c r="K13" i="21"/>
  <c r="L13" i="21"/>
  <c r="M13" i="21"/>
  <c r="N13" i="21"/>
  <c r="O13" i="21"/>
  <c r="P13" i="21"/>
  <c r="Q13" i="21"/>
  <c r="R13" i="21"/>
  <c r="S13" i="21"/>
  <c r="T13" i="21"/>
  <c r="U13" i="21"/>
  <c r="V13" i="21"/>
  <c r="W13" i="21"/>
  <c r="X13" i="21"/>
  <c r="Y13" i="21"/>
  <c r="Z13" i="21"/>
  <c r="AA13" i="21"/>
  <c r="AB13" i="21"/>
  <c r="AC13" i="21"/>
  <c r="AD13" i="21"/>
  <c r="AE13" i="21"/>
  <c r="AF13" i="21"/>
  <c r="AG13" i="21"/>
  <c r="AH13" i="21"/>
  <c r="AI13" i="21"/>
  <c r="AJ13" i="21"/>
  <c r="AK13" i="21"/>
  <c r="AL13" i="21"/>
  <c r="AM13" i="21"/>
  <c r="AN13" i="21"/>
  <c r="AO13" i="21"/>
  <c r="AP13" i="21"/>
  <c r="AQ13" i="21"/>
  <c r="AR13" i="21"/>
  <c r="AS13" i="21"/>
  <c r="AT13" i="21"/>
  <c r="F14" i="21"/>
  <c r="G14" i="21"/>
  <c r="H14" i="21"/>
  <c r="I14" i="21"/>
  <c r="J14" i="21"/>
  <c r="K14" i="21"/>
  <c r="L14" i="21"/>
  <c r="M14" i="21"/>
  <c r="N14" i="21"/>
  <c r="O14" i="21"/>
  <c r="P14" i="21"/>
  <c r="Q14" i="21"/>
  <c r="R14" i="21"/>
  <c r="S14" i="21"/>
  <c r="T14" i="21"/>
  <c r="U14" i="21"/>
  <c r="V14" i="21"/>
  <c r="W14" i="21"/>
  <c r="X14" i="21"/>
  <c r="Y14" i="21"/>
  <c r="Z14" i="21"/>
  <c r="AA14" i="21"/>
  <c r="AB14" i="21"/>
  <c r="AC14" i="21"/>
  <c r="AD14" i="21"/>
  <c r="AE14" i="21"/>
  <c r="AF14" i="21"/>
  <c r="AG14" i="21"/>
  <c r="AH14" i="21"/>
  <c r="AI14" i="21"/>
  <c r="AJ14" i="21"/>
  <c r="AK14" i="21"/>
  <c r="AL14" i="21"/>
  <c r="AM14" i="21"/>
  <c r="AN14" i="21"/>
  <c r="AO14" i="21"/>
  <c r="AP14" i="21"/>
  <c r="AQ14" i="21"/>
  <c r="AR14" i="21"/>
  <c r="AS14" i="21"/>
  <c r="AT14" i="21"/>
  <c r="F17" i="21"/>
  <c r="G17" i="21"/>
  <c r="H17" i="21"/>
  <c r="I17" i="21"/>
  <c r="J17" i="21"/>
  <c r="K17" i="21"/>
  <c r="L17" i="21"/>
  <c r="M17" i="21"/>
  <c r="N17" i="21"/>
  <c r="O17" i="21"/>
  <c r="P17" i="21"/>
  <c r="Q17" i="21"/>
  <c r="R17" i="21"/>
  <c r="S17" i="21"/>
  <c r="T17" i="21"/>
  <c r="U17" i="21"/>
  <c r="V17" i="21"/>
  <c r="W17" i="21"/>
  <c r="X17" i="21"/>
  <c r="Y17" i="21"/>
  <c r="Z17" i="21"/>
  <c r="AA17" i="21"/>
  <c r="AB17" i="21"/>
  <c r="AC17" i="21"/>
  <c r="AD17" i="21"/>
  <c r="AE17" i="21"/>
  <c r="AF17" i="21"/>
  <c r="AG17" i="21"/>
  <c r="AH17" i="21"/>
  <c r="AI17" i="21"/>
  <c r="AJ17" i="21"/>
  <c r="AK17" i="21"/>
  <c r="AL17" i="21"/>
  <c r="AM17" i="21"/>
  <c r="AN17" i="21"/>
  <c r="AO17" i="21"/>
  <c r="AP17" i="21"/>
  <c r="AQ17" i="21"/>
  <c r="AR17" i="21"/>
  <c r="AS17" i="21"/>
  <c r="AT17" i="21"/>
  <c r="F18" i="21"/>
  <c r="G18" i="21"/>
  <c r="H18" i="21"/>
  <c r="I18" i="21"/>
  <c r="J18" i="21"/>
  <c r="K18" i="21"/>
  <c r="L18" i="21"/>
  <c r="M18" i="21"/>
  <c r="N18" i="21"/>
  <c r="O18" i="21"/>
  <c r="P18" i="21"/>
  <c r="Q18" i="21"/>
  <c r="R18" i="21"/>
  <c r="S18" i="21"/>
  <c r="T18" i="21"/>
  <c r="U18" i="21"/>
  <c r="V18" i="21"/>
  <c r="W18" i="21"/>
  <c r="X18" i="21"/>
  <c r="Y18" i="21"/>
  <c r="Z18" i="21"/>
  <c r="AA18" i="21"/>
  <c r="AB18" i="21"/>
  <c r="AC18" i="21"/>
  <c r="AD18" i="21"/>
  <c r="AE18" i="21"/>
  <c r="AF18" i="21"/>
  <c r="AG18" i="21"/>
  <c r="AH18" i="21"/>
  <c r="AI18" i="21"/>
  <c r="AJ18" i="21"/>
  <c r="AK18" i="21"/>
  <c r="AL18" i="21"/>
  <c r="AM18" i="21"/>
  <c r="AN18" i="21"/>
  <c r="AO18" i="21"/>
  <c r="AP18" i="21"/>
  <c r="AQ18" i="21"/>
  <c r="AR18" i="21"/>
  <c r="AS18" i="21"/>
  <c r="AT18" i="21"/>
  <c r="E12" i="21"/>
  <c r="E8" i="21"/>
  <c r="F8" i="21" s="1"/>
  <c r="G8" i="21" s="1"/>
  <c r="H8" i="21" s="1"/>
  <c r="I8" i="21" s="1"/>
  <c r="J8" i="21" s="1"/>
  <c r="K8" i="21" s="1"/>
  <c r="L8" i="21" s="1"/>
  <c r="M8" i="21" s="1"/>
  <c r="N8" i="21" s="1"/>
  <c r="O8" i="21" s="1"/>
  <c r="P8" i="21" s="1"/>
  <c r="Q8" i="21" s="1"/>
  <c r="R8" i="21" s="1"/>
  <c r="S8" i="21" s="1"/>
  <c r="T8" i="21" s="1"/>
  <c r="U8" i="21" s="1"/>
  <c r="V8" i="21" s="1"/>
  <c r="W8" i="21" s="1"/>
  <c r="X8" i="21" s="1"/>
  <c r="Y8" i="21" s="1"/>
  <c r="Z8" i="21" s="1"/>
  <c r="AA8" i="21" s="1"/>
  <c r="AB8" i="21" s="1"/>
  <c r="AC8" i="21" s="1"/>
  <c r="AD8" i="21" s="1"/>
  <c r="AE8" i="21" s="1"/>
  <c r="AF8" i="21" s="1"/>
  <c r="AG8" i="21" s="1"/>
  <c r="AH8" i="21" s="1"/>
  <c r="AI8" i="21" s="1"/>
  <c r="AJ8" i="21" s="1"/>
  <c r="AK8" i="21" s="1"/>
  <c r="AL8" i="21" s="1"/>
  <c r="AM8" i="21" s="1"/>
  <c r="AN8" i="21" s="1"/>
  <c r="AO8" i="21" s="1"/>
  <c r="AP8" i="21" s="1"/>
  <c r="AQ8" i="21" s="1"/>
  <c r="AR8" i="21" s="1"/>
  <c r="AS8" i="21" s="1"/>
  <c r="AT8" i="21" s="1"/>
  <c r="E29" i="21"/>
  <c r="F29" i="21" s="1"/>
  <c r="G29" i="21" s="1"/>
  <c r="H29" i="21" s="1"/>
  <c r="I29" i="21" s="1"/>
  <c r="J29" i="21" s="1"/>
  <c r="K29" i="21" s="1"/>
  <c r="L29" i="21" s="1"/>
  <c r="M29" i="21" s="1"/>
  <c r="N29" i="21" s="1"/>
  <c r="O29" i="21" s="1"/>
  <c r="P29" i="21" s="1"/>
  <c r="Q29" i="21" s="1"/>
  <c r="R29" i="21" s="1"/>
  <c r="S29" i="21" s="1"/>
  <c r="T29" i="21" s="1"/>
  <c r="U29" i="21" s="1"/>
  <c r="V29" i="21" s="1"/>
  <c r="W29" i="21" s="1"/>
  <c r="X29" i="21" s="1"/>
  <c r="Y29" i="21" s="1"/>
  <c r="Z29" i="21" s="1"/>
  <c r="AA29" i="21" s="1"/>
  <c r="AB29" i="21" s="1"/>
  <c r="AC29" i="21" s="1"/>
  <c r="AD29" i="21" s="1"/>
  <c r="AE29" i="21" s="1"/>
  <c r="AF29" i="21" s="1"/>
  <c r="AG29" i="21" s="1"/>
  <c r="AH29" i="21" s="1"/>
  <c r="AI29" i="21" s="1"/>
  <c r="AJ29" i="21" s="1"/>
  <c r="AK29" i="21" s="1"/>
  <c r="AL29" i="21" s="1"/>
  <c r="AM29" i="21" s="1"/>
  <c r="AN29" i="21" s="1"/>
  <c r="AO29" i="21" s="1"/>
  <c r="AP29" i="21" s="1"/>
  <c r="AQ29" i="21" s="1"/>
  <c r="AR29" i="21" s="1"/>
  <c r="AS29" i="21" s="1"/>
  <c r="AT29" i="21" s="1"/>
  <c r="D38" i="21"/>
  <c r="D39" i="21" s="1"/>
  <c r="D16" i="21"/>
  <c r="D15" i="21"/>
  <c r="D14" i="21"/>
  <c r="D13" i="21"/>
  <c r="D12" i="21"/>
  <c r="D6" i="21"/>
  <c r="D5" i="21"/>
  <c r="D7" i="21" s="1"/>
  <c r="D4" i="21"/>
  <c r="F15" i="17"/>
  <c r="G15" i="17"/>
  <c r="H15" i="17"/>
  <c r="I15" i="17"/>
  <c r="J15" i="17"/>
  <c r="K15" i="17"/>
  <c r="L15" i="17"/>
  <c r="M15" i="17"/>
  <c r="N15" i="17"/>
  <c r="O15" i="17"/>
  <c r="P15" i="17"/>
  <c r="Q15" i="17"/>
  <c r="R15" i="17"/>
  <c r="S15" i="17"/>
  <c r="T15" i="17"/>
  <c r="U15" i="17"/>
  <c r="V15" i="17"/>
  <c r="W15" i="17"/>
  <c r="X15" i="17"/>
  <c r="Y15" i="17"/>
  <c r="Z15" i="17"/>
  <c r="AA15" i="17"/>
  <c r="AB15" i="17"/>
  <c r="AC15" i="17"/>
  <c r="AD15" i="17"/>
  <c r="AE15" i="17"/>
  <c r="AF15" i="17"/>
  <c r="AG15" i="17"/>
  <c r="AH15" i="17"/>
  <c r="AI15" i="17"/>
  <c r="AJ15" i="17"/>
  <c r="AK15" i="17"/>
  <c r="AL15" i="17"/>
  <c r="AM15" i="17"/>
  <c r="AN15" i="17"/>
  <c r="AO15" i="17"/>
  <c r="AP15" i="17"/>
  <c r="AQ15" i="17"/>
  <c r="AR15" i="17"/>
  <c r="AS15" i="17"/>
  <c r="AT15" i="17"/>
  <c r="F19" i="17"/>
  <c r="G19" i="17"/>
  <c r="H19" i="17"/>
  <c r="I19" i="17"/>
  <c r="J19" i="17"/>
  <c r="K19" i="17"/>
  <c r="L19" i="17"/>
  <c r="M19" i="17"/>
  <c r="N19" i="17"/>
  <c r="O19" i="17"/>
  <c r="P19" i="17"/>
  <c r="Q19" i="17"/>
  <c r="R19" i="17"/>
  <c r="S19" i="17"/>
  <c r="T19" i="17"/>
  <c r="U19" i="17"/>
  <c r="V19" i="17"/>
  <c r="W19" i="17"/>
  <c r="X19" i="17"/>
  <c r="Y19" i="17"/>
  <c r="Z19" i="17"/>
  <c r="AA19" i="17"/>
  <c r="AB19" i="17"/>
  <c r="AC19" i="17"/>
  <c r="AD19" i="17"/>
  <c r="AE19" i="17"/>
  <c r="AF19" i="17"/>
  <c r="AG19" i="17"/>
  <c r="AH19" i="17"/>
  <c r="AI19" i="17"/>
  <c r="AJ19" i="17"/>
  <c r="AK19" i="17"/>
  <c r="AL19" i="17"/>
  <c r="AM19" i="17"/>
  <c r="AN19" i="17"/>
  <c r="AO19" i="17"/>
  <c r="AP19" i="17"/>
  <c r="AQ19" i="17"/>
  <c r="AR19" i="17"/>
  <c r="AS19" i="17"/>
  <c r="AT19" i="17"/>
  <c r="E8" i="17"/>
  <c r="F8" i="17" s="1"/>
  <c r="G8" i="17" s="1"/>
  <c r="H8" i="17" s="1"/>
  <c r="I8" i="17" s="1"/>
  <c r="J8" i="17" s="1"/>
  <c r="K8" i="17" s="1"/>
  <c r="L8" i="17" s="1"/>
  <c r="M8" i="17" s="1"/>
  <c r="N8" i="17" s="1"/>
  <c r="O8" i="17" s="1"/>
  <c r="P8" i="17" s="1"/>
  <c r="Q8" i="17" s="1"/>
  <c r="R8" i="17" s="1"/>
  <c r="S8" i="17" s="1"/>
  <c r="T8" i="17" s="1"/>
  <c r="U8" i="17" s="1"/>
  <c r="V8" i="17" s="1"/>
  <c r="W8" i="17" s="1"/>
  <c r="X8" i="17" s="1"/>
  <c r="Y8" i="17" s="1"/>
  <c r="Z8" i="17" s="1"/>
  <c r="AA8" i="17" s="1"/>
  <c r="AB8" i="17" s="1"/>
  <c r="AC8" i="17" s="1"/>
  <c r="AD8" i="17" s="1"/>
  <c r="AE8" i="17" s="1"/>
  <c r="AF8" i="17" s="1"/>
  <c r="AG8" i="17" s="1"/>
  <c r="AH8" i="17" s="1"/>
  <c r="AI8" i="17" s="1"/>
  <c r="AJ8" i="17" s="1"/>
  <c r="AK8" i="17" s="1"/>
  <c r="AL8" i="17" s="1"/>
  <c r="AM8" i="17" s="1"/>
  <c r="AN8" i="17" s="1"/>
  <c r="AO8" i="17" s="1"/>
  <c r="AP8" i="17" s="1"/>
  <c r="AQ8" i="17" s="1"/>
  <c r="AR8" i="17" s="1"/>
  <c r="AS8" i="17" s="1"/>
  <c r="AT8" i="17" s="1"/>
  <c r="E29" i="17"/>
  <c r="F29" i="17" s="1"/>
  <c r="G29" i="17" s="1"/>
  <c r="H29" i="17" s="1"/>
  <c r="I29" i="17" s="1"/>
  <c r="J29" i="17" s="1"/>
  <c r="K29" i="17" s="1"/>
  <c r="L29" i="17" s="1"/>
  <c r="M29" i="17" s="1"/>
  <c r="N29" i="17" s="1"/>
  <c r="O29" i="17" s="1"/>
  <c r="P29" i="17" s="1"/>
  <c r="Q29" i="17" s="1"/>
  <c r="R29" i="17" s="1"/>
  <c r="S29" i="17" s="1"/>
  <c r="T29" i="17" s="1"/>
  <c r="U29" i="17" s="1"/>
  <c r="V29" i="17" s="1"/>
  <c r="W29" i="17" s="1"/>
  <c r="X29" i="17" s="1"/>
  <c r="Y29" i="17" s="1"/>
  <c r="Z29" i="17" s="1"/>
  <c r="AA29" i="17" s="1"/>
  <c r="AB29" i="17" s="1"/>
  <c r="AC29" i="17" s="1"/>
  <c r="AD29" i="17" s="1"/>
  <c r="AE29" i="17" s="1"/>
  <c r="AF29" i="17" s="1"/>
  <c r="AG29" i="17" s="1"/>
  <c r="AH29" i="17" s="1"/>
  <c r="AI29" i="17" s="1"/>
  <c r="AJ29" i="17" s="1"/>
  <c r="AK29" i="17" s="1"/>
  <c r="AL29" i="17" s="1"/>
  <c r="AM29" i="17" s="1"/>
  <c r="AN29" i="17" s="1"/>
  <c r="AO29" i="17" s="1"/>
  <c r="AP29" i="17" s="1"/>
  <c r="AQ29" i="17" s="1"/>
  <c r="AR29" i="17" s="1"/>
  <c r="AS29" i="17" s="1"/>
  <c r="AT29" i="17" s="1"/>
  <c r="E12" i="17"/>
  <c r="E15" i="17"/>
  <c r="E19" i="17"/>
  <c r="D16" i="17"/>
  <c r="D15" i="17"/>
  <c r="D14" i="17"/>
  <c r="D13" i="17"/>
  <c r="D12" i="17"/>
  <c r="D6" i="17"/>
  <c r="D5" i="17"/>
  <c r="D4" i="17"/>
  <c r="J189" i="19"/>
  <c r="J188" i="19"/>
  <c r="J187" i="19"/>
  <c r="J133" i="19"/>
  <c r="J132" i="19"/>
  <c r="J74" i="19"/>
  <c r="J73" i="19"/>
  <c r="J72" i="19"/>
  <c r="J71" i="19"/>
  <c r="J70" i="19"/>
  <c r="J69" i="19"/>
  <c r="J68" i="19"/>
  <c r="J67" i="19"/>
  <c r="J66" i="19"/>
  <c r="J65" i="19"/>
  <c r="J64" i="19"/>
  <c r="J63" i="19"/>
  <c r="J62" i="19"/>
  <c r="J61" i="19"/>
  <c r="J60" i="19"/>
  <c r="J59" i="19"/>
  <c r="J58" i="19"/>
  <c r="J57" i="19"/>
  <c r="J56" i="19"/>
  <c r="J55" i="19"/>
  <c r="J54" i="19"/>
  <c r="J53" i="19"/>
  <c r="J52" i="19"/>
  <c r="J51" i="19"/>
  <c r="J30" i="19"/>
  <c r="J29" i="19"/>
  <c r="J28" i="19"/>
  <c r="J27" i="19"/>
  <c r="J26" i="19"/>
  <c r="J25" i="19"/>
  <c r="J24" i="19"/>
  <c r="J23" i="19"/>
  <c r="J22" i="19"/>
  <c r="J21" i="19"/>
  <c r="AC20" i="19"/>
  <c r="AB20" i="19"/>
  <c r="AA20" i="19"/>
  <c r="Y20" i="19"/>
  <c r="X20" i="19"/>
  <c r="W20" i="19"/>
  <c r="V20" i="19"/>
  <c r="U20" i="19"/>
  <c r="T20" i="19"/>
  <c r="J20" i="19"/>
  <c r="Z20" i="19" s="1"/>
  <c r="AC19" i="19"/>
  <c r="AB19" i="19"/>
  <c r="AA19" i="19"/>
  <c r="Y19" i="19"/>
  <c r="X19" i="19"/>
  <c r="W19" i="19"/>
  <c r="V19" i="19"/>
  <c r="U19" i="19"/>
  <c r="T19" i="19"/>
  <c r="J19" i="19"/>
  <c r="J18" i="19"/>
  <c r="J17" i="19"/>
  <c r="J16" i="19"/>
  <c r="J15" i="19"/>
  <c r="J14" i="19"/>
  <c r="J13" i="19"/>
  <c r="J12" i="19"/>
  <c r="J11" i="19"/>
  <c r="J10" i="19"/>
  <c r="J9" i="19"/>
  <c r="J8" i="19"/>
  <c r="J7" i="19"/>
  <c r="J6" i="19"/>
  <c r="J5" i="19"/>
  <c r="J4" i="19"/>
  <c r="J3" i="19"/>
  <c r="Z19" i="19" s="1"/>
  <c r="H217" i="18"/>
  <c r="H216" i="18"/>
  <c r="H215" i="18"/>
  <c r="H214" i="18"/>
  <c r="H213" i="18"/>
  <c r="H212" i="18"/>
  <c r="H211" i="18"/>
  <c r="H210" i="18"/>
  <c r="H209" i="18"/>
  <c r="H208" i="18"/>
  <c r="H207" i="18"/>
  <c r="H206" i="18"/>
  <c r="H205" i="18"/>
  <c r="H204" i="18"/>
  <c r="H203" i="18"/>
  <c r="H202" i="18"/>
  <c r="H201" i="18"/>
  <c r="H200" i="18"/>
  <c r="H199" i="18"/>
  <c r="H198" i="18"/>
  <c r="H197" i="18"/>
  <c r="H196" i="18"/>
  <c r="H195" i="18"/>
  <c r="H194" i="18"/>
  <c r="H193" i="18"/>
  <c r="H192" i="18"/>
  <c r="H191" i="18"/>
  <c r="H190" i="18"/>
  <c r="H189" i="18"/>
  <c r="H188" i="18"/>
  <c r="H187" i="18"/>
  <c r="H186" i="18"/>
  <c r="H185" i="18"/>
  <c r="H184" i="18"/>
  <c r="H183" i="18"/>
  <c r="H182" i="18"/>
  <c r="H181" i="18"/>
  <c r="H180" i="18"/>
  <c r="H179" i="18"/>
  <c r="H178" i="18"/>
  <c r="H177" i="18"/>
  <c r="H176" i="18"/>
  <c r="H175" i="18"/>
  <c r="H174" i="18"/>
  <c r="H173" i="18"/>
  <c r="H172" i="18"/>
  <c r="M171" i="18"/>
  <c r="K171" i="18"/>
  <c r="H171" i="18"/>
  <c r="M170" i="18"/>
  <c r="K170" i="18"/>
  <c r="H170" i="18"/>
  <c r="M169" i="18"/>
  <c r="K169" i="18"/>
  <c r="H169" i="18"/>
  <c r="M168" i="18"/>
  <c r="K168" i="18"/>
  <c r="H168" i="18"/>
  <c r="M167" i="18"/>
  <c r="K167" i="18"/>
  <c r="H167" i="18"/>
  <c r="M166" i="18"/>
  <c r="K166" i="18"/>
  <c r="H166" i="18"/>
  <c r="M165" i="18"/>
  <c r="K165" i="18"/>
  <c r="H165" i="18"/>
  <c r="H164" i="18"/>
  <c r="H163" i="18"/>
  <c r="H162" i="18"/>
  <c r="H161" i="18"/>
  <c r="H160" i="18"/>
  <c r="H159" i="18"/>
  <c r="H158" i="18"/>
  <c r="H157" i="18"/>
  <c r="H156" i="18"/>
  <c r="H155" i="18"/>
  <c r="H154" i="18"/>
  <c r="H153" i="18"/>
  <c r="H152" i="18"/>
  <c r="H151" i="18"/>
  <c r="H150" i="18"/>
  <c r="H149" i="18"/>
  <c r="H148" i="18"/>
  <c r="H147" i="18"/>
  <c r="H146" i="18"/>
  <c r="H145" i="18"/>
  <c r="H144" i="18"/>
  <c r="H143" i="18"/>
  <c r="H142" i="18"/>
  <c r="H141" i="18"/>
  <c r="H140" i="18"/>
  <c r="H139" i="18"/>
  <c r="H138" i="18"/>
  <c r="H137" i="18"/>
  <c r="H136" i="18"/>
  <c r="H135" i="18"/>
  <c r="H134" i="18"/>
  <c r="H133" i="18"/>
  <c r="H132" i="18"/>
  <c r="H131" i="18"/>
  <c r="K130" i="18"/>
  <c r="H130" i="18"/>
  <c r="K129" i="18"/>
  <c r="H129" i="18"/>
  <c r="K128" i="18"/>
  <c r="H128" i="18"/>
  <c r="K127" i="18"/>
  <c r="H127" i="18"/>
  <c r="K126" i="18"/>
  <c r="H126" i="18"/>
  <c r="K125" i="18"/>
  <c r="H125" i="18"/>
  <c r="K124" i="18"/>
  <c r="H124" i="18"/>
  <c r="K123" i="18"/>
  <c r="H123" i="18"/>
  <c r="K122" i="18"/>
  <c r="H122" i="18"/>
  <c r="K121" i="18"/>
  <c r="H121" i="18"/>
  <c r="K120" i="18"/>
  <c r="H120" i="18"/>
  <c r="K119" i="18"/>
  <c r="H119" i="18"/>
  <c r="K118" i="18"/>
  <c r="H118" i="18"/>
  <c r="K117" i="18"/>
  <c r="H117" i="18"/>
  <c r="H116" i="18"/>
  <c r="H115" i="18"/>
  <c r="H114" i="18"/>
  <c r="H113" i="18"/>
  <c r="H112" i="18"/>
  <c r="H111" i="18"/>
  <c r="H110" i="18"/>
  <c r="H109" i="18"/>
  <c r="H108" i="18"/>
  <c r="H107" i="18"/>
  <c r="H106" i="18"/>
  <c r="H105" i="18"/>
  <c r="H104" i="18"/>
  <c r="H103" i="18"/>
  <c r="H102" i="18"/>
  <c r="H101" i="18"/>
  <c r="H100" i="18"/>
  <c r="H99" i="18"/>
  <c r="G98" i="18"/>
  <c r="H98" i="18" s="1"/>
  <c r="G97" i="18"/>
  <c r="H97" i="18" s="1"/>
  <c r="G96" i="18"/>
  <c r="H96" i="18" s="1"/>
  <c r="G95" i="18"/>
  <c r="H95" i="18" s="1"/>
  <c r="G94" i="18"/>
  <c r="H94" i="18" s="1"/>
  <c r="G93" i="18"/>
  <c r="H93" i="18" s="1"/>
  <c r="G92" i="18"/>
  <c r="H91" i="18"/>
  <c r="H90" i="18"/>
  <c r="H89" i="18"/>
  <c r="H88" i="18"/>
  <c r="H87" i="18"/>
  <c r="H86" i="18"/>
  <c r="H85" i="18"/>
  <c r="H84" i="18"/>
  <c r="H83" i="18"/>
  <c r="H82" i="18"/>
  <c r="H81" i="18"/>
  <c r="H80" i="18"/>
  <c r="H79" i="18"/>
  <c r="H78" i="18"/>
  <c r="H77" i="18"/>
  <c r="H76" i="18"/>
  <c r="H75" i="18"/>
  <c r="H74" i="18"/>
  <c r="H73" i="18"/>
  <c r="H72" i="18"/>
  <c r="M71" i="18"/>
  <c r="K71" i="18"/>
  <c r="H71" i="18"/>
  <c r="M70" i="18"/>
  <c r="K70" i="18"/>
  <c r="H70" i="18"/>
  <c r="M69" i="18"/>
  <c r="K69" i="18"/>
  <c r="H69" i="18"/>
  <c r="M68" i="18"/>
  <c r="K68" i="18"/>
  <c r="H68" i="18"/>
  <c r="M67" i="18"/>
  <c r="K67" i="18"/>
  <c r="H67" i="18"/>
  <c r="M66" i="18"/>
  <c r="K66" i="18"/>
  <c r="H66" i="18"/>
  <c r="M65" i="18"/>
  <c r="K65" i="18"/>
  <c r="H65" i="18"/>
  <c r="M64" i="18"/>
  <c r="K64" i="18"/>
  <c r="H64" i="18"/>
  <c r="M63" i="18"/>
  <c r="K63" i="18"/>
  <c r="H63" i="18"/>
  <c r="M62" i="18"/>
  <c r="K62" i="18"/>
  <c r="H62" i="18"/>
  <c r="M61" i="18"/>
  <c r="K61" i="18"/>
  <c r="H61" i="18"/>
  <c r="M60" i="18"/>
  <c r="K60" i="18"/>
  <c r="H60" i="18"/>
  <c r="M59" i="18"/>
  <c r="K59" i="18"/>
  <c r="H59" i="18"/>
  <c r="M58" i="18"/>
  <c r="K58" i="18"/>
  <c r="H58" i="18"/>
  <c r="M57" i="18"/>
  <c r="K57" i="18"/>
  <c r="H57" i="18"/>
  <c r="M56" i="18"/>
  <c r="K56" i="18"/>
  <c r="H56" i="18"/>
  <c r="M55" i="18"/>
  <c r="K55" i="18"/>
  <c r="H55" i="18"/>
  <c r="M54" i="18"/>
  <c r="K54" i="18"/>
  <c r="H54" i="18"/>
  <c r="M53" i="18"/>
  <c r="K53" i="18"/>
  <c r="H53" i="18"/>
  <c r="M52" i="18"/>
  <c r="K52" i="18"/>
  <c r="H52" i="18"/>
  <c r="M51" i="18"/>
  <c r="K51" i="18"/>
  <c r="H51" i="18"/>
  <c r="M50" i="18"/>
  <c r="K50" i="18"/>
  <c r="H50" i="18"/>
  <c r="M49" i="18"/>
  <c r="K49" i="18"/>
  <c r="H49" i="18"/>
  <c r="M48" i="18"/>
  <c r="K48" i="18"/>
  <c r="H48" i="18"/>
  <c r="H47" i="18"/>
  <c r="H46" i="18"/>
  <c r="H45" i="18"/>
  <c r="H44" i="18"/>
  <c r="H43" i="18"/>
  <c r="H42" i="18"/>
  <c r="H41" i="18"/>
  <c r="H40" i="18"/>
  <c r="H39" i="18"/>
  <c r="H38" i="18"/>
  <c r="H37" i="18"/>
  <c r="H36" i="18"/>
  <c r="H35" i="18"/>
  <c r="H34" i="18"/>
  <c r="H33" i="18"/>
  <c r="H32" i="18"/>
  <c r="H31" i="18"/>
  <c r="K30" i="18"/>
  <c r="H30" i="18"/>
  <c r="K29" i="18"/>
  <c r="H29" i="18"/>
  <c r="K28" i="18"/>
  <c r="H28" i="18"/>
  <c r="K27" i="18"/>
  <c r="H27" i="18"/>
  <c r="K26" i="18"/>
  <c r="H26" i="18"/>
  <c r="K25" i="18"/>
  <c r="H25" i="18"/>
  <c r="K24" i="18"/>
  <c r="H24" i="18"/>
  <c r="K23" i="18"/>
  <c r="H23" i="18"/>
  <c r="K22" i="18"/>
  <c r="H22" i="18"/>
  <c r="K21" i="18"/>
  <c r="H21" i="18"/>
  <c r="K20" i="18"/>
  <c r="H20" i="18"/>
  <c r="K19" i="18"/>
  <c r="H19" i="18"/>
  <c r="K18" i="18"/>
  <c r="H18" i="18"/>
  <c r="K17" i="18"/>
  <c r="H17" i="18"/>
  <c r="K16" i="18"/>
  <c r="H16" i="18"/>
  <c r="K15" i="18"/>
  <c r="H15" i="18"/>
  <c r="K14" i="18"/>
  <c r="H14" i="18"/>
  <c r="K13" i="18"/>
  <c r="H13" i="18"/>
  <c r="K12" i="18"/>
  <c r="H12" i="18"/>
  <c r="K11" i="18"/>
  <c r="H11" i="18"/>
  <c r="AB10" i="18"/>
  <c r="Z10" i="18"/>
  <c r="Y10" i="18"/>
  <c r="W10" i="18"/>
  <c r="V10" i="18"/>
  <c r="S10" i="18"/>
  <c r="R10" i="18"/>
  <c r="Q10" i="18"/>
  <c r="K10" i="18"/>
  <c r="H10" i="18"/>
  <c r="AC9" i="18"/>
  <c r="AB9" i="18"/>
  <c r="Z9" i="18"/>
  <c r="Y9" i="18"/>
  <c r="W9" i="18"/>
  <c r="V9" i="18"/>
  <c r="S9" i="18"/>
  <c r="R9" i="18"/>
  <c r="Q9" i="18"/>
  <c r="K9" i="18"/>
  <c r="H9" i="18"/>
  <c r="K8" i="18"/>
  <c r="H8" i="18"/>
  <c r="K7" i="18"/>
  <c r="H7" i="18"/>
  <c r="E5" i="17" l="1"/>
  <c r="E7" i="17" s="1"/>
  <c r="AB31" i="26"/>
  <c r="AB37" i="26" s="1"/>
  <c r="AB38" i="26" s="1"/>
  <c r="AD28" i="26"/>
  <c r="AF23" i="26"/>
  <c r="AE24" i="26"/>
  <c r="AE25" i="26" s="1"/>
  <c r="AC29" i="26"/>
  <c r="AC30" i="26"/>
  <c r="Z31" i="25"/>
  <c r="Z37" i="25" s="1"/>
  <c r="Z38" i="25" s="1"/>
  <c r="AA30" i="25"/>
  <c r="AA29" i="25"/>
  <c r="AC23" i="25"/>
  <c r="AB24" i="25"/>
  <c r="AB25" i="25" s="1"/>
  <c r="N17" i="23"/>
  <c r="N19" i="23" s="1"/>
  <c r="O25" i="23"/>
  <c r="O26" i="23" s="1"/>
  <c r="O6" i="23"/>
  <c r="O14" i="23"/>
  <c r="O4" i="23"/>
  <c r="O13" i="23"/>
  <c r="O10" i="23"/>
  <c r="O5" i="23"/>
  <c r="N20" i="23"/>
  <c r="M18" i="23"/>
  <c r="M21" i="23" s="1"/>
  <c r="M27" i="23" s="1"/>
  <c r="M28" i="23" s="1"/>
  <c r="D17" i="17"/>
  <c r="D18" i="17"/>
  <c r="D15" i="22"/>
  <c r="D16" i="22"/>
  <c r="O16" i="22"/>
  <c r="O15" i="22"/>
  <c r="O20" i="22"/>
  <c r="O26" i="22"/>
  <c r="P4" i="22"/>
  <c r="P5" i="22"/>
  <c r="P10" i="22"/>
  <c r="P12" i="22"/>
  <c r="P14" i="22"/>
  <c r="P6" i="22"/>
  <c r="P11" i="22"/>
  <c r="P25" i="22"/>
  <c r="D20" i="22"/>
  <c r="E6" i="17"/>
  <c r="E4" i="17"/>
  <c r="E38" i="21"/>
  <c r="E39" i="21" s="1"/>
  <c r="E15" i="21"/>
  <c r="E6" i="21"/>
  <c r="E5" i="21"/>
  <c r="E7" i="21" s="1"/>
  <c r="E4" i="21"/>
  <c r="D19" i="21"/>
  <c r="E16" i="21"/>
  <c r="E14" i="21"/>
  <c r="E18" i="21" s="1"/>
  <c r="E13" i="21"/>
  <c r="D25" i="21"/>
  <c r="D18" i="21"/>
  <c r="D17" i="21"/>
  <c r="D24" i="21"/>
  <c r="D26" i="21" s="1"/>
  <c r="E39" i="17"/>
  <c r="E16" i="17"/>
  <c r="E14" i="17"/>
  <c r="E13" i="17"/>
  <c r="D19" i="17"/>
  <c r="D25" i="17"/>
  <c r="D24" i="17"/>
  <c r="D26" i="17" s="1"/>
  <c r="T10" i="18"/>
  <c r="X10" i="18"/>
  <c r="X9" i="18"/>
  <c r="AA9" i="18"/>
  <c r="AA10" i="18"/>
  <c r="H92" i="18"/>
  <c r="U10" i="18" s="1"/>
  <c r="T9" i="18"/>
  <c r="U9" i="18"/>
  <c r="AC31" i="26" l="1"/>
  <c r="AC37" i="26" s="1"/>
  <c r="AC38" i="26" s="1"/>
  <c r="AE28" i="26"/>
  <c r="AF24" i="26"/>
  <c r="AF25" i="26" s="1"/>
  <c r="AG23" i="26"/>
  <c r="AD30" i="26"/>
  <c r="AD29" i="26"/>
  <c r="AA31" i="25"/>
  <c r="AA37" i="25" s="1"/>
  <c r="AA38" i="25" s="1"/>
  <c r="AB28" i="25"/>
  <c r="AB30" i="25" s="1"/>
  <c r="AD23" i="25"/>
  <c r="AC24" i="25"/>
  <c r="AC25" i="25" s="1"/>
  <c r="AC28" i="25" s="1"/>
  <c r="N18" i="23"/>
  <c r="N21" i="23" s="1"/>
  <c r="N27" i="23" s="1"/>
  <c r="N28" i="23" s="1"/>
  <c r="O17" i="23"/>
  <c r="O19" i="23" s="1"/>
  <c r="O20" i="23"/>
  <c r="P10" i="23"/>
  <c r="P13" i="23"/>
  <c r="P25" i="23"/>
  <c r="P26" i="23" s="1"/>
  <c r="P6" i="23"/>
  <c r="P14" i="23"/>
  <c r="P4" i="23"/>
  <c r="P5" i="23"/>
  <c r="E17" i="17"/>
  <c r="E18" i="17"/>
  <c r="P16" i="22"/>
  <c r="P15" i="22"/>
  <c r="P20" i="22"/>
  <c r="N19" i="22"/>
  <c r="N18" i="22"/>
  <c r="P26" i="22"/>
  <c r="O19" i="22"/>
  <c r="L19" i="22"/>
  <c r="L18" i="22"/>
  <c r="K19" i="22"/>
  <c r="K18" i="22"/>
  <c r="I19" i="22"/>
  <c r="I18" i="22"/>
  <c r="H19" i="22"/>
  <c r="H18" i="22"/>
  <c r="Q6" i="22"/>
  <c r="Q11" i="22"/>
  <c r="Q4" i="22"/>
  <c r="Q12" i="22"/>
  <c r="Q14" i="22"/>
  <c r="Q5" i="22"/>
  <c r="Q25" i="22"/>
  <c r="Q10" i="22"/>
  <c r="J19" i="22"/>
  <c r="J18" i="22"/>
  <c r="G19" i="22"/>
  <c r="G18" i="22"/>
  <c r="F19" i="22"/>
  <c r="F18" i="22"/>
  <c r="O18" i="22"/>
  <c r="M19" i="22"/>
  <c r="M18" i="22"/>
  <c r="E18" i="22"/>
  <c r="E19" i="22"/>
  <c r="D18" i="22"/>
  <c r="D19" i="22"/>
  <c r="E19" i="21"/>
  <c r="F12" i="21"/>
  <c r="F6" i="21"/>
  <c r="F16" i="21"/>
  <c r="F4" i="21"/>
  <c r="F5" i="21"/>
  <c r="F7" i="21" s="1"/>
  <c r="F38" i="21"/>
  <c r="F39" i="21" s="1"/>
  <c r="F15" i="21"/>
  <c r="E24" i="21"/>
  <c r="E26" i="21" s="1"/>
  <c r="E27" i="21" s="1"/>
  <c r="E25" i="21"/>
  <c r="E17" i="21"/>
  <c r="D22" i="21"/>
  <c r="D27" i="21"/>
  <c r="D28" i="21" s="1"/>
  <c r="D20" i="21"/>
  <c r="D21" i="21"/>
  <c r="D23" i="21"/>
  <c r="E24" i="17"/>
  <c r="E26" i="17" s="1"/>
  <c r="E27" i="17" s="1"/>
  <c r="E25" i="17"/>
  <c r="F4" i="17"/>
  <c r="F5" i="17"/>
  <c r="F7" i="17" s="1"/>
  <c r="F16" i="17"/>
  <c r="F14" i="17"/>
  <c r="F39" i="17"/>
  <c r="F6" i="17"/>
  <c r="F12" i="17"/>
  <c r="F13" i="17"/>
  <c r="D27" i="17"/>
  <c r="D22" i="17"/>
  <c r="D23" i="17"/>
  <c r="D21" i="17"/>
  <c r="D20" i="17"/>
  <c r="AD31" i="26" l="1"/>
  <c r="AD37" i="26" s="1"/>
  <c r="AD38" i="26" s="1"/>
  <c r="AH23" i="26"/>
  <c r="AG24" i="26"/>
  <c r="AG25" i="26" s="1"/>
  <c r="AF28" i="26"/>
  <c r="AE29" i="26"/>
  <c r="AE30" i="26"/>
  <c r="AB29" i="25"/>
  <c r="AB31" i="25" s="1"/>
  <c r="AC30" i="25"/>
  <c r="AC29" i="25"/>
  <c r="AD24" i="25"/>
  <c r="AD25" i="25" s="1"/>
  <c r="AE23" i="25"/>
  <c r="O18" i="23"/>
  <c r="O21" i="23" s="1"/>
  <c r="O27" i="23" s="1"/>
  <c r="O28" i="23" s="1"/>
  <c r="E20" i="17"/>
  <c r="E23" i="17"/>
  <c r="E22" i="17"/>
  <c r="E21" i="17"/>
  <c r="D21" i="22"/>
  <c r="P20" i="23"/>
  <c r="Q10" i="23"/>
  <c r="Q5" i="23"/>
  <c r="Q25" i="23"/>
  <c r="Q26" i="23" s="1"/>
  <c r="Q6" i="23"/>
  <c r="Q14" i="23"/>
  <c r="Q4" i="23"/>
  <c r="Q13" i="23"/>
  <c r="P17" i="23"/>
  <c r="P19" i="23" s="1"/>
  <c r="F18" i="17"/>
  <c r="F17" i="17"/>
  <c r="P19" i="22"/>
  <c r="Q15" i="22"/>
  <c r="N21" i="22"/>
  <c r="N27" i="22" s="1"/>
  <c r="N28" i="22" s="1"/>
  <c r="Q16" i="22"/>
  <c r="L21" i="22"/>
  <c r="L27" i="22" s="1"/>
  <c r="L28" i="22" s="1"/>
  <c r="I21" i="22"/>
  <c r="I27" i="22" s="1"/>
  <c r="I28" i="22" s="1"/>
  <c r="M21" i="22"/>
  <c r="M27" i="22" s="1"/>
  <c r="M28" i="22" s="1"/>
  <c r="P18" i="22"/>
  <c r="O21" i="22"/>
  <c r="O27" i="22" s="1"/>
  <c r="O28" i="22" s="1"/>
  <c r="K21" i="22"/>
  <c r="K27" i="22" s="1"/>
  <c r="K28" i="22" s="1"/>
  <c r="F21" i="22"/>
  <c r="F27" i="22" s="1"/>
  <c r="F28" i="22" s="1"/>
  <c r="Q26" i="22"/>
  <c r="R4" i="22"/>
  <c r="R5" i="22"/>
  <c r="R10" i="22"/>
  <c r="R11" i="22"/>
  <c r="R12" i="22"/>
  <c r="R25" i="22"/>
  <c r="R6" i="22"/>
  <c r="R14" i="22"/>
  <c r="Q20" i="22"/>
  <c r="H21" i="22"/>
  <c r="H27" i="22" s="1"/>
  <c r="H28" i="22" s="1"/>
  <c r="G21" i="22"/>
  <c r="G27" i="22" s="1"/>
  <c r="G28" i="22" s="1"/>
  <c r="J21" i="22"/>
  <c r="J27" i="22" s="1"/>
  <c r="J28" i="22" s="1"/>
  <c r="E21" i="22"/>
  <c r="E27" i="22" s="1"/>
  <c r="E28" i="22" s="1"/>
  <c r="E21" i="21"/>
  <c r="F19" i="21"/>
  <c r="F21" i="21" s="1"/>
  <c r="F24" i="21"/>
  <c r="F26" i="21" s="1"/>
  <c r="F27" i="21" s="1"/>
  <c r="G12" i="21"/>
  <c r="G38" i="21"/>
  <c r="G39" i="21" s="1"/>
  <c r="G16" i="21"/>
  <c r="G15" i="21"/>
  <c r="G4" i="21"/>
  <c r="G5" i="21"/>
  <c r="G7" i="21" s="1"/>
  <c r="G6" i="21"/>
  <c r="F25" i="21"/>
  <c r="E23" i="21"/>
  <c r="E28" i="21"/>
  <c r="E20" i="21"/>
  <c r="E22" i="21"/>
  <c r="D30" i="21"/>
  <c r="D31" i="21" s="1"/>
  <c r="D32" i="21"/>
  <c r="E28" i="17"/>
  <c r="F24" i="17"/>
  <c r="F26" i="17" s="1"/>
  <c r="F25" i="17"/>
  <c r="G4" i="17"/>
  <c r="G13" i="17"/>
  <c r="G5" i="17"/>
  <c r="G7" i="17" s="1"/>
  <c r="G16" i="17"/>
  <c r="G6" i="17"/>
  <c r="G39" i="17"/>
  <c r="G14" i="17"/>
  <c r="G12" i="17"/>
  <c r="D30" i="17"/>
  <c r="D31" i="17" s="1"/>
  <c r="AE31" i="26" l="1"/>
  <c r="AE37" i="26" s="1"/>
  <c r="AE38" i="26" s="1"/>
  <c r="AF29" i="26"/>
  <c r="AF30" i="26"/>
  <c r="AG28" i="26"/>
  <c r="AI23" i="26"/>
  <c r="AH24" i="26"/>
  <c r="AH25" i="26" s="1"/>
  <c r="AD28" i="25"/>
  <c r="AD30" i="25" s="1"/>
  <c r="AB37" i="25"/>
  <c r="AB38" i="25" s="1"/>
  <c r="AC31" i="25"/>
  <c r="AC37" i="25" s="1"/>
  <c r="AC38" i="25" s="1"/>
  <c r="AE24" i="25"/>
  <c r="AE25" i="25" s="1"/>
  <c r="AE28" i="25" s="1"/>
  <c r="AF23" i="25"/>
  <c r="E30" i="17"/>
  <c r="E31" i="17" s="1"/>
  <c r="E32" i="17"/>
  <c r="F20" i="17"/>
  <c r="P18" i="23"/>
  <c r="P21" i="23" s="1"/>
  <c r="P27" i="23" s="1"/>
  <c r="P28" i="23" s="1"/>
  <c r="Q17" i="23"/>
  <c r="Q19" i="23" s="1"/>
  <c r="R4" i="23"/>
  <c r="R10" i="23"/>
  <c r="R13" i="23"/>
  <c r="R25" i="23"/>
  <c r="R26" i="23" s="1"/>
  <c r="R5" i="23"/>
  <c r="R6" i="23"/>
  <c r="R14" i="23"/>
  <c r="Q20" i="23"/>
  <c r="Q19" i="22"/>
  <c r="G18" i="17"/>
  <c r="G17" i="17"/>
  <c r="P21" i="22"/>
  <c r="P27" i="22" s="1"/>
  <c r="P28" i="22" s="1"/>
  <c r="R16" i="22"/>
  <c r="R15" i="22"/>
  <c r="R20" i="22"/>
  <c r="Q18" i="22"/>
  <c r="S6" i="22"/>
  <c r="S11" i="22"/>
  <c r="S12" i="22"/>
  <c r="S5" i="22"/>
  <c r="S4" i="22"/>
  <c r="S25" i="22"/>
  <c r="S10" i="22"/>
  <c r="S14" i="22"/>
  <c r="R26" i="22"/>
  <c r="D27" i="22"/>
  <c r="D28" i="22" s="1"/>
  <c r="F28" i="21"/>
  <c r="F22" i="21"/>
  <c r="F20" i="21"/>
  <c r="F23" i="21"/>
  <c r="G24" i="21"/>
  <c r="G26" i="21" s="1"/>
  <c r="G27" i="21" s="1"/>
  <c r="H12" i="21"/>
  <c r="H15" i="21"/>
  <c r="H16" i="21"/>
  <c r="H5" i="21"/>
  <c r="H7" i="21" s="1"/>
  <c r="H38" i="21"/>
  <c r="H39" i="21" s="1"/>
  <c r="H6" i="21"/>
  <c r="H4" i="21"/>
  <c r="G19" i="21"/>
  <c r="G22" i="21" s="1"/>
  <c r="G25" i="21"/>
  <c r="E30" i="21"/>
  <c r="E31" i="21" s="1"/>
  <c r="E32" i="21"/>
  <c r="D33" i="21"/>
  <c r="D34" i="21" s="1"/>
  <c r="D40" i="21" s="1"/>
  <c r="G24" i="17"/>
  <c r="G26" i="17" s="1"/>
  <c r="H4" i="17"/>
  <c r="H39" i="17"/>
  <c r="H13" i="17"/>
  <c r="H5" i="17"/>
  <c r="H7" i="17" s="1"/>
  <c r="H6" i="17"/>
  <c r="H16" i="17"/>
  <c r="H14" i="17"/>
  <c r="H12" i="17"/>
  <c r="F27" i="17"/>
  <c r="F28" i="17" s="1"/>
  <c r="G25" i="17"/>
  <c r="F23" i="17"/>
  <c r="F21" i="17"/>
  <c r="F22" i="17"/>
  <c r="D41" i="21" l="1"/>
  <c r="AF31" i="26"/>
  <c r="AF37" i="26" s="1"/>
  <c r="AF38" i="26" s="1"/>
  <c r="AD29" i="25"/>
  <c r="AD31" i="25" s="1"/>
  <c r="AD37" i="25" s="1"/>
  <c r="AD38" i="25" s="1"/>
  <c r="AH28" i="26"/>
  <c r="AI24" i="26"/>
  <c r="AI25" i="26" s="1"/>
  <c r="AJ23" i="26"/>
  <c r="AG30" i="26"/>
  <c r="AG29" i="26"/>
  <c r="AF24" i="25"/>
  <c r="AF25" i="25" s="1"/>
  <c r="AF28" i="25" s="1"/>
  <c r="AG23" i="25"/>
  <c r="AE29" i="25"/>
  <c r="AE30" i="25"/>
  <c r="E33" i="17"/>
  <c r="E34" i="17" s="1"/>
  <c r="E40" i="17" s="1"/>
  <c r="E41" i="17" s="1"/>
  <c r="G20" i="17"/>
  <c r="R20" i="23"/>
  <c r="R17" i="23"/>
  <c r="R19" i="23" s="1"/>
  <c r="S4" i="23"/>
  <c r="S13" i="23"/>
  <c r="S6" i="23"/>
  <c r="S10" i="23"/>
  <c r="S5" i="23"/>
  <c r="S14" i="23"/>
  <c r="S25" i="23"/>
  <c r="S26" i="23" s="1"/>
  <c r="Q18" i="23"/>
  <c r="Q21" i="23" s="1"/>
  <c r="Q27" i="23" s="1"/>
  <c r="Q28" i="23" s="1"/>
  <c r="Q21" i="22"/>
  <c r="Q27" i="22" s="1"/>
  <c r="Q28" i="22" s="1"/>
  <c r="H18" i="17"/>
  <c r="H17" i="17"/>
  <c r="R19" i="22"/>
  <c r="S16" i="22"/>
  <c r="S15" i="22"/>
  <c r="S26" i="22"/>
  <c r="S20" i="22"/>
  <c r="T6" i="22"/>
  <c r="T4" i="22"/>
  <c r="T5" i="22"/>
  <c r="T11" i="22"/>
  <c r="T10" i="22"/>
  <c r="T12" i="22"/>
  <c r="T25" i="22"/>
  <c r="T14" i="22"/>
  <c r="R18" i="22"/>
  <c r="F32" i="21"/>
  <c r="G28" i="21"/>
  <c r="F30" i="21"/>
  <c r="F31" i="21" s="1"/>
  <c r="G20" i="21"/>
  <c r="G23" i="21"/>
  <c r="G30" i="21" s="1"/>
  <c r="G31" i="21" s="1"/>
  <c r="G21" i="21"/>
  <c r="I6" i="21"/>
  <c r="I5" i="21"/>
  <c r="I7" i="21" s="1"/>
  <c r="I15" i="21"/>
  <c r="I12" i="21"/>
  <c r="I38" i="21"/>
  <c r="I39" i="21" s="1"/>
  <c r="I4" i="21"/>
  <c r="I16" i="21"/>
  <c r="H19" i="21"/>
  <c r="H25" i="21"/>
  <c r="H24" i="21"/>
  <c r="H26" i="21" s="1"/>
  <c r="H27" i="21" s="1"/>
  <c r="E33" i="21"/>
  <c r="E34" i="21" s="1"/>
  <c r="E40" i="21" s="1"/>
  <c r="E41" i="21" s="1"/>
  <c r="G22" i="17"/>
  <c r="H24" i="17"/>
  <c r="H26" i="17" s="1"/>
  <c r="H27" i="17" s="1"/>
  <c r="F30" i="17"/>
  <c r="F31" i="17" s="1"/>
  <c r="G21" i="17"/>
  <c r="G23" i="17"/>
  <c r="F32" i="17"/>
  <c r="I39" i="17"/>
  <c r="I6" i="17"/>
  <c r="I14" i="17"/>
  <c r="I13" i="17"/>
  <c r="I12" i="17"/>
  <c r="I5" i="17"/>
  <c r="I7" i="17" s="1"/>
  <c r="I4" i="17"/>
  <c r="I16" i="17"/>
  <c r="H25" i="17"/>
  <c r="G27" i="17"/>
  <c r="G28" i="17" s="1"/>
  <c r="AG31" i="26" l="1"/>
  <c r="AG37" i="26" s="1"/>
  <c r="AG38" i="26" s="1"/>
  <c r="AJ24" i="26"/>
  <c r="AJ25" i="26" s="1"/>
  <c r="AK23" i="26"/>
  <c r="AI28" i="26"/>
  <c r="AH29" i="26"/>
  <c r="AH30" i="26"/>
  <c r="AE31" i="25"/>
  <c r="AE37" i="25" s="1"/>
  <c r="AE38" i="25" s="1"/>
  <c r="AH23" i="25"/>
  <c r="AG24" i="25"/>
  <c r="AG25" i="25" s="1"/>
  <c r="AG28" i="25" s="1"/>
  <c r="AF29" i="25"/>
  <c r="AF30" i="25"/>
  <c r="R18" i="23"/>
  <c r="R21" i="23" s="1"/>
  <c r="R27" i="23" s="1"/>
  <c r="R28" i="23" s="1"/>
  <c r="S20" i="23"/>
  <c r="S17" i="23"/>
  <c r="S19" i="23" s="1"/>
  <c r="T6" i="23"/>
  <c r="T10" i="23"/>
  <c r="T5" i="23"/>
  <c r="T4" i="23"/>
  <c r="T13" i="23"/>
  <c r="T25" i="23"/>
  <c r="T26" i="23" s="1"/>
  <c r="T14" i="23"/>
  <c r="H22" i="17"/>
  <c r="S19" i="22"/>
  <c r="R21" i="22"/>
  <c r="R27" i="22" s="1"/>
  <c r="R28" i="22" s="1"/>
  <c r="I18" i="17"/>
  <c r="I17" i="17"/>
  <c r="T16" i="22"/>
  <c r="T15" i="22"/>
  <c r="U4" i="22"/>
  <c r="U5" i="22"/>
  <c r="U6" i="22"/>
  <c r="U12" i="22"/>
  <c r="U11" i="22"/>
  <c r="U25" i="22"/>
  <c r="U14" i="22"/>
  <c r="U10" i="22"/>
  <c r="T20" i="22"/>
  <c r="S18" i="22"/>
  <c r="T26" i="22"/>
  <c r="F33" i="21"/>
  <c r="F34" i="21" s="1"/>
  <c r="F40" i="21" s="1"/>
  <c r="F41" i="21" s="1"/>
  <c r="I25" i="21"/>
  <c r="I24" i="21"/>
  <c r="I26" i="21" s="1"/>
  <c r="I27" i="21" s="1"/>
  <c r="H23" i="21"/>
  <c r="H21" i="21"/>
  <c r="H20" i="21"/>
  <c r="J6" i="21"/>
  <c r="J5" i="21"/>
  <c r="J7" i="21" s="1"/>
  <c r="J12" i="21"/>
  <c r="J16" i="21"/>
  <c r="J38" i="21"/>
  <c r="J39" i="21" s="1"/>
  <c r="J15" i="21"/>
  <c r="J4" i="21"/>
  <c r="I19" i="21"/>
  <c r="I22" i="21" s="1"/>
  <c r="H28" i="21"/>
  <c r="G32" i="21"/>
  <c r="G33" i="21" s="1"/>
  <c r="G34" i="21" s="1"/>
  <c r="G40" i="21" s="1"/>
  <c r="G41" i="21" s="1"/>
  <c r="H22" i="21"/>
  <c r="H28" i="17"/>
  <c r="G30" i="17"/>
  <c r="G31" i="17" s="1"/>
  <c r="I24" i="17"/>
  <c r="I26" i="17" s="1"/>
  <c r="I27" i="17" s="1"/>
  <c r="F33" i="17"/>
  <c r="F34" i="17" s="1"/>
  <c r="F40" i="17" s="1"/>
  <c r="F41" i="17" s="1"/>
  <c r="H20" i="17"/>
  <c r="G32" i="17"/>
  <c r="H23" i="17"/>
  <c r="H21" i="17"/>
  <c r="J14" i="17"/>
  <c r="J39" i="17"/>
  <c r="J13" i="17"/>
  <c r="J5" i="17"/>
  <c r="J7" i="17" s="1"/>
  <c r="J4" i="17"/>
  <c r="J6" i="17"/>
  <c r="J12" i="17"/>
  <c r="J16" i="17"/>
  <c r="I25" i="17"/>
  <c r="AH31" i="26" l="1"/>
  <c r="AH37" i="26" s="1"/>
  <c r="AH38" i="26" s="1"/>
  <c r="AI30" i="26"/>
  <c r="AI29" i="26"/>
  <c r="AL23" i="26"/>
  <c r="AK24" i="26"/>
  <c r="AK25" i="26" s="1"/>
  <c r="AJ28" i="26"/>
  <c r="AF31" i="25"/>
  <c r="AF37" i="25" s="1"/>
  <c r="AF38" i="25" s="1"/>
  <c r="AG29" i="25"/>
  <c r="AG30" i="25"/>
  <c r="AH24" i="25"/>
  <c r="AH25" i="25" s="1"/>
  <c r="AH28" i="25" s="1"/>
  <c r="AI23" i="25"/>
  <c r="S18" i="23"/>
  <c r="S21" i="23" s="1"/>
  <c r="S27" i="23" s="1"/>
  <c r="S28" i="23" s="1"/>
  <c r="T19" i="22"/>
  <c r="H30" i="17"/>
  <c r="H31" i="17" s="1"/>
  <c r="I20" i="17"/>
  <c r="T17" i="23"/>
  <c r="T19" i="23" s="1"/>
  <c r="U10" i="23"/>
  <c r="U4" i="23"/>
  <c r="U14" i="23"/>
  <c r="U5" i="23"/>
  <c r="U6" i="23"/>
  <c r="U13" i="23"/>
  <c r="U25" i="23"/>
  <c r="U26" i="23" s="1"/>
  <c r="S21" i="22"/>
  <c r="S27" i="22" s="1"/>
  <c r="S28" i="22" s="1"/>
  <c r="T20" i="23"/>
  <c r="J17" i="17"/>
  <c r="J18" i="17"/>
  <c r="U16" i="22"/>
  <c r="U15" i="22"/>
  <c r="T18" i="22"/>
  <c r="U26" i="22"/>
  <c r="U20" i="22"/>
  <c r="V5" i="22"/>
  <c r="V11" i="22"/>
  <c r="V12" i="22"/>
  <c r="V4" i="22"/>
  <c r="V25" i="22"/>
  <c r="V6" i="22"/>
  <c r="V14" i="22"/>
  <c r="V10" i="22"/>
  <c r="I28" i="21"/>
  <c r="H32" i="21"/>
  <c r="H30" i="21"/>
  <c r="H31" i="21" s="1"/>
  <c r="I20" i="21"/>
  <c r="I23" i="21"/>
  <c r="I30" i="21" s="1"/>
  <c r="I31" i="21" s="1"/>
  <c r="I21" i="21"/>
  <c r="J19" i="21"/>
  <c r="J25" i="21"/>
  <c r="J24" i="21"/>
  <c r="J26" i="21" s="1"/>
  <c r="J27" i="21" s="1"/>
  <c r="K15" i="21"/>
  <c r="K12" i="21"/>
  <c r="K16" i="21"/>
  <c r="K38" i="21"/>
  <c r="K39" i="21" s="1"/>
  <c r="K5" i="21"/>
  <c r="K7" i="21" s="1"/>
  <c r="K4" i="21"/>
  <c r="K6" i="21"/>
  <c r="I28" i="17"/>
  <c r="G33" i="17"/>
  <c r="G34" i="17" s="1"/>
  <c r="G40" i="17" s="1"/>
  <c r="G41" i="17" s="1"/>
  <c r="J24" i="17"/>
  <c r="J26" i="17" s="1"/>
  <c r="J27" i="17" s="1"/>
  <c r="H32" i="17"/>
  <c r="I22" i="17"/>
  <c r="I21" i="17"/>
  <c r="I23" i="17"/>
  <c r="J25" i="17"/>
  <c r="K16" i="17"/>
  <c r="K13" i="17"/>
  <c r="K14" i="17"/>
  <c r="K12" i="17"/>
  <c r="K39" i="17"/>
  <c r="K6" i="17"/>
  <c r="K4" i="17"/>
  <c r="K5" i="17"/>
  <c r="K7" i="17" s="1"/>
  <c r="AJ30" i="26" l="1"/>
  <c r="AJ29" i="26"/>
  <c r="AK28" i="26"/>
  <c r="AL24" i="26"/>
  <c r="AL25" i="26" s="1"/>
  <c r="AM23" i="26"/>
  <c r="AI31" i="26"/>
  <c r="AI37" i="26" s="1"/>
  <c r="AI38" i="26" s="1"/>
  <c r="AJ23" i="25"/>
  <c r="AI24" i="25"/>
  <c r="AI25" i="25" s="1"/>
  <c r="AI28" i="25" s="1"/>
  <c r="AH29" i="25"/>
  <c r="AH30" i="25"/>
  <c r="AG31" i="25"/>
  <c r="AG37" i="25" s="1"/>
  <c r="AG38" i="25" s="1"/>
  <c r="T18" i="23"/>
  <c r="T21" i="23" s="1"/>
  <c r="T27" i="23" s="1"/>
  <c r="T28" i="23" s="1"/>
  <c r="T21" i="22"/>
  <c r="T27" i="22" s="1"/>
  <c r="T28" i="22" s="1"/>
  <c r="H33" i="17"/>
  <c r="H34" i="17" s="1"/>
  <c r="H40" i="17" s="1"/>
  <c r="H41" i="17" s="1"/>
  <c r="U20" i="23"/>
  <c r="U17" i="23"/>
  <c r="U19" i="23" s="1"/>
  <c r="V6" i="23"/>
  <c r="V10" i="23"/>
  <c r="V14" i="23"/>
  <c r="V4" i="23"/>
  <c r="V5" i="23"/>
  <c r="V13" i="23"/>
  <c r="V25" i="23"/>
  <c r="V26" i="23" s="1"/>
  <c r="U19" i="22"/>
  <c r="J22" i="17"/>
  <c r="K18" i="17"/>
  <c r="K17" i="17"/>
  <c r="V16" i="22"/>
  <c r="V15" i="22"/>
  <c r="U18" i="22"/>
  <c r="W10" i="22"/>
  <c r="W5" i="22"/>
  <c r="W11" i="22"/>
  <c r="W12" i="22"/>
  <c r="W6" i="22"/>
  <c r="W4" i="22"/>
  <c r="W25" i="22"/>
  <c r="W14" i="22"/>
  <c r="V26" i="22"/>
  <c r="V20" i="22"/>
  <c r="H33" i="21"/>
  <c r="H34" i="21" s="1"/>
  <c r="H40" i="21" s="1"/>
  <c r="K24" i="21"/>
  <c r="K26" i="21" s="1"/>
  <c r="K27" i="21" s="1"/>
  <c r="J28" i="21"/>
  <c r="K25" i="21"/>
  <c r="K19" i="21"/>
  <c r="K22" i="21" s="1"/>
  <c r="L5" i="21"/>
  <c r="L7" i="21" s="1"/>
  <c r="L15" i="21"/>
  <c r="L16" i="21"/>
  <c r="L6" i="21"/>
  <c r="L12" i="21"/>
  <c r="L38" i="21"/>
  <c r="L39" i="21" s="1"/>
  <c r="L4" i="21"/>
  <c r="J22" i="21"/>
  <c r="J23" i="21"/>
  <c r="J21" i="21"/>
  <c r="I32" i="21"/>
  <c r="I33" i="21" s="1"/>
  <c r="I34" i="21" s="1"/>
  <c r="I40" i="21" s="1"/>
  <c r="I41" i="21" s="1"/>
  <c r="J20" i="21"/>
  <c r="I32" i="17"/>
  <c r="J28" i="17"/>
  <c r="I30" i="17"/>
  <c r="I31" i="17" s="1"/>
  <c r="K25" i="17"/>
  <c r="K24" i="17"/>
  <c r="K26" i="17" s="1"/>
  <c r="L14" i="17"/>
  <c r="L4" i="17"/>
  <c r="L16" i="17"/>
  <c r="L5" i="17"/>
  <c r="L7" i="17" s="1"/>
  <c r="L6" i="17"/>
  <c r="L12" i="17"/>
  <c r="L13" i="17"/>
  <c r="L39" i="17"/>
  <c r="J20" i="17"/>
  <c r="J21" i="17"/>
  <c r="J23" i="17"/>
  <c r="H41" i="21" l="1"/>
  <c r="AN23" i="26"/>
  <c r="AM24" i="26"/>
  <c r="AM25" i="26" s="1"/>
  <c r="AL28" i="26"/>
  <c r="AK29" i="26"/>
  <c r="AK30" i="26"/>
  <c r="AJ31" i="26"/>
  <c r="AJ37" i="26" s="1"/>
  <c r="AJ38" i="26" s="1"/>
  <c r="AH31" i="25"/>
  <c r="AH37" i="25" s="1"/>
  <c r="AH38" i="25" s="1"/>
  <c r="AI29" i="25"/>
  <c r="AI30" i="25"/>
  <c r="AJ24" i="25"/>
  <c r="AJ25" i="25" s="1"/>
  <c r="AJ28" i="25" s="1"/>
  <c r="AK23" i="25"/>
  <c r="U18" i="23"/>
  <c r="U21" i="23" s="1"/>
  <c r="U27" i="23" s="1"/>
  <c r="U28" i="23" s="1"/>
  <c r="U21" i="22"/>
  <c r="U27" i="22" s="1"/>
  <c r="U28" i="22" s="1"/>
  <c r="V17" i="23"/>
  <c r="V19" i="23" s="1"/>
  <c r="V20" i="23"/>
  <c r="W10" i="23"/>
  <c r="W4" i="23"/>
  <c r="W6" i="23"/>
  <c r="W5" i="23"/>
  <c r="W13" i="23"/>
  <c r="W25" i="23"/>
  <c r="W14" i="23"/>
  <c r="J30" i="17"/>
  <c r="J31" i="17" s="1"/>
  <c r="L17" i="17"/>
  <c r="L18" i="17"/>
  <c r="V19" i="22"/>
  <c r="W16" i="22"/>
  <c r="W15" i="22"/>
  <c r="W20" i="22"/>
  <c r="X10" i="22"/>
  <c r="X11" i="22"/>
  <c r="X5" i="22"/>
  <c r="X12" i="22"/>
  <c r="X14" i="22"/>
  <c r="X25" i="22"/>
  <c r="X4" i="22"/>
  <c r="X6" i="22"/>
  <c r="W26" i="22"/>
  <c r="V18" i="22"/>
  <c r="J30" i="21"/>
  <c r="J31" i="21" s="1"/>
  <c r="K28" i="21"/>
  <c r="L25" i="21"/>
  <c r="J32" i="21"/>
  <c r="K20" i="21"/>
  <c r="L24" i="21"/>
  <c r="L26" i="21" s="1"/>
  <c r="L27" i="21" s="1"/>
  <c r="M15" i="21"/>
  <c r="M5" i="21"/>
  <c r="M7" i="21" s="1"/>
  <c r="M12" i="21"/>
  <c r="M6" i="21"/>
  <c r="M38" i="21"/>
  <c r="M39" i="21" s="1"/>
  <c r="M4" i="21"/>
  <c r="M16" i="21"/>
  <c r="K21" i="21"/>
  <c r="K23" i="21"/>
  <c r="K30" i="21" s="1"/>
  <c r="K31" i="21" s="1"/>
  <c r="L19" i="21"/>
  <c r="L22" i="21" s="1"/>
  <c r="I33" i="17"/>
  <c r="I34" i="17" s="1"/>
  <c r="I40" i="17" s="1"/>
  <c r="I41" i="17" s="1"/>
  <c r="J32" i="17"/>
  <c r="L24" i="17"/>
  <c r="L26" i="17" s="1"/>
  <c r="L27" i="17" s="1"/>
  <c r="K21" i="17"/>
  <c r="K23" i="17"/>
  <c r="L25" i="17"/>
  <c r="M14" i="17"/>
  <c r="M4" i="17"/>
  <c r="M5" i="17"/>
  <c r="M7" i="17" s="1"/>
  <c r="M13" i="17"/>
  <c r="M16" i="17"/>
  <c r="M12" i="17"/>
  <c r="M39" i="17"/>
  <c r="M6" i="17"/>
  <c r="K27" i="17"/>
  <c r="K28" i="17" s="1"/>
  <c r="K22" i="17"/>
  <c r="K20" i="17"/>
  <c r="AK31" i="26" l="1"/>
  <c r="AK37" i="26" s="1"/>
  <c r="AK38" i="26" s="1"/>
  <c r="AL30" i="26"/>
  <c r="AL29" i="26"/>
  <c r="AM28" i="26"/>
  <c r="AO23" i="26"/>
  <c r="AN24" i="26"/>
  <c r="AN25" i="26" s="1"/>
  <c r="AL23" i="25"/>
  <c r="AK24" i="25"/>
  <c r="AK25" i="25" s="1"/>
  <c r="AK28" i="25" s="1"/>
  <c r="AJ30" i="25"/>
  <c r="AJ29" i="25"/>
  <c r="AI31" i="25"/>
  <c r="AI37" i="25" s="1"/>
  <c r="AI38" i="25" s="1"/>
  <c r="V18" i="23"/>
  <c r="V21" i="23" s="1"/>
  <c r="V27" i="23" s="1"/>
  <c r="V28" i="23" s="1"/>
  <c r="W20" i="23"/>
  <c r="L20" i="17"/>
  <c r="J33" i="17"/>
  <c r="J34" i="17" s="1"/>
  <c r="J40" i="17" s="1"/>
  <c r="J41" i="17" s="1"/>
  <c r="W26" i="23"/>
  <c r="W17" i="23"/>
  <c r="W19" i="23" s="1"/>
  <c r="X10" i="23"/>
  <c r="X5" i="23"/>
  <c r="X6" i="23"/>
  <c r="X4" i="23"/>
  <c r="X14" i="23"/>
  <c r="X25" i="23"/>
  <c r="X26" i="23" s="1"/>
  <c r="X13" i="23"/>
  <c r="V21" i="22"/>
  <c r="V27" i="22" s="1"/>
  <c r="V28" i="22" s="1"/>
  <c r="M17" i="17"/>
  <c r="M18" i="17"/>
  <c r="W19" i="22"/>
  <c r="X16" i="22"/>
  <c r="X15" i="22"/>
  <c r="W18" i="22"/>
  <c r="Y4" i="22"/>
  <c r="Y11" i="22"/>
  <c r="Y10" i="22"/>
  <c r="Y12" i="22"/>
  <c r="Y5" i="22"/>
  <c r="Y14" i="22"/>
  <c r="Y25" i="22"/>
  <c r="Y6" i="22"/>
  <c r="X26" i="22"/>
  <c r="X20" i="22"/>
  <c r="J33" i="21"/>
  <c r="J34" i="21" s="1"/>
  <c r="J40" i="21" s="1"/>
  <c r="L28" i="21"/>
  <c r="K32" i="21"/>
  <c r="K33" i="21" s="1"/>
  <c r="K34" i="21" s="1"/>
  <c r="K40" i="21" s="1"/>
  <c r="K41" i="21" s="1"/>
  <c r="M24" i="21"/>
  <c r="M26" i="21" s="1"/>
  <c r="M27" i="21" s="1"/>
  <c r="M25" i="21"/>
  <c r="L20" i="21"/>
  <c r="L21" i="21"/>
  <c r="L23" i="21"/>
  <c r="L30" i="21" s="1"/>
  <c r="L31" i="21" s="1"/>
  <c r="N5" i="21"/>
  <c r="N7" i="21" s="1"/>
  <c r="N15" i="21"/>
  <c r="N16" i="21"/>
  <c r="N38" i="21"/>
  <c r="N39" i="21" s="1"/>
  <c r="N6" i="21"/>
  <c r="N4" i="21"/>
  <c r="N12" i="21"/>
  <c r="M19" i="21"/>
  <c r="K30" i="17"/>
  <c r="K31" i="17" s="1"/>
  <c r="L22" i="17"/>
  <c r="L28" i="17"/>
  <c r="M24" i="17"/>
  <c r="M26" i="17" s="1"/>
  <c r="M27" i="17" s="1"/>
  <c r="M25" i="17"/>
  <c r="N14" i="17"/>
  <c r="N4" i="17"/>
  <c r="N16" i="17"/>
  <c r="N6" i="17"/>
  <c r="N12" i="17"/>
  <c r="N5" i="17"/>
  <c r="N7" i="17" s="1"/>
  <c r="N13" i="17"/>
  <c r="N39" i="17"/>
  <c r="K32" i="17"/>
  <c r="L23" i="17"/>
  <c r="L21" i="17"/>
  <c r="D7" i="17"/>
  <c r="D28" i="17" s="1"/>
  <c r="J41" i="21" l="1"/>
  <c r="AL31" i="26"/>
  <c r="AL37" i="26" s="1"/>
  <c r="AL38" i="26" s="1"/>
  <c r="AN28" i="26"/>
  <c r="AP23" i="26"/>
  <c r="AO24" i="26"/>
  <c r="AO25" i="26" s="1"/>
  <c r="AM30" i="26"/>
  <c r="AM29" i="26"/>
  <c r="AJ31" i="25"/>
  <c r="AJ37" i="25" s="1"/>
  <c r="AJ38" i="25" s="1"/>
  <c r="AK30" i="25"/>
  <c r="AK29" i="25"/>
  <c r="AM23" i="25"/>
  <c r="AL24" i="25"/>
  <c r="AL25" i="25" s="1"/>
  <c r="AL28" i="25" s="1"/>
  <c r="W18" i="23"/>
  <c r="W21" i="23" s="1"/>
  <c r="W27" i="23" s="1"/>
  <c r="W28" i="23" s="1"/>
  <c r="X20" i="23"/>
  <c r="X17" i="23"/>
  <c r="X19" i="23" s="1"/>
  <c r="Y13" i="23"/>
  <c r="Y6" i="23"/>
  <c r="Y4" i="23"/>
  <c r="Y10" i="23"/>
  <c r="Y5" i="23"/>
  <c r="Y25" i="23"/>
  <c r="Y14" i="23"/>
  <c r="M20" i="17"/>
  <c r="N17" i="17"/>
  <c r="N18" i="17"/>
  <c r="W21" i="22"/>
  <c r="W27" i="22" s="1"/>
  <c r="W28" i="22" s="1"/>
  <c r="X19" i="22"/>
  <c r="Y16" i="22"/>
  <c r="Y15" i="22"/>
  <c r="Y20" i="22"/>
  <c r="Y26" i="22"/>
  <c r="Z4" i="22"/>
  <c r="Z11" i="22"/>
  <c r="Z5" i="22"/>
  <c r="Z6" i="22"/>
  <c r="Z10" i="22"/>
  <c r="Z12" i="22"/>
  <c r="Z14" i="22"/>
  <c r="Z25" i="22"/>
  <c r="X18" i="22"/>
  <c r="M28" i="21"/>
  <c r="N24" i="21"/>
  <c r="N26" i="21" s="1"/>
  <c r="N27" i="21" s="1"/>
  <c r="M20" i="21"/>
  <c r="M22" i="21"/>
  <c r="M23" i="21"/>
  <c r="M21" i="21"/>
  <c r="N25" i="21"/>
  <c r="N19" i="21"/>
  <c r="O12" i="21"/>
  <c r="O6" i="21"/>
  <c r="O5" i="21"/>
  <c r="O7" i="21" s="1"/>
  <c r="O16" i="21"/>
  <c r="O4" i="21"/>
  <c r="O15" i="21"/>
  <c r="O38" i="21"/>
  <c r="O39" i="21" s="1"/>
  <c r="L32" i="21"/>
  <c r="L33" i="21" s="1"/>
  <c r="L34" i="21" s="1"/>
  <c r="L40" i="21" s="1"/>
  <c r="L41" i="21" s="1"/>
  <c r="K33" i="17"/>
  <c r="K34" i="17" s="1"/>
  <c r="K40" i="17" s="1"/>
  <c r="K41" i="17" s="1"/>
  <c r="L30" i="17"/>
  <c r="L31" i="17" s="1"/>
  <c r="M22" i="17"/>
  <c r="M28" i="17"/>
  <c r="L32" i="17"/>
  <c r="N25" i="17"/>
  <c r="N24" i="17"/>
  <c r="N26" i="17" s="1"/>
  <c r="N27" i="17" s="1"/>
  <c r="O4" i="17"/>
  <c r="O14" i="17"/>
  <c r="O6" i="17"/>
  <c r="O13" i="17"/>
  <c r="O5" i="17"/>
  <c r="O7" i="17" s="1"/>
  <c r="O12" i="17"/>
  <c r="O16" i="17"/>
  <c r="O39" i="17"/>
  <c r="M21" i="17"/>
  <c r="M23" i="17"/>
  <c r="AM31" i="26" l="1"/>
  <c r="AM37" i="26" s="1"/>
  <c r="AM38" i="26" s="1"/>
  <c r="AO28" i="26"/>
  <c r="AQ23" i="26"/>
  <c r="AP24" i="26"/>
  <c r="AP25" i="26" s="1"/>
  <c r="AN30" i="26"/>
  <c r="AN29" i="26"/>
  <c r="AK31" i="25"/>
  <c r="AK37" i="25" s="1"/>
  <c r="AK38" i="25" s="1"/>
  <c r="AL29" i="25"/>
  <c r="AL30" i="25"/>
  <c r="AM24" i="25"/>
  <c r="AM25" i="25" s="1"/>
  <c r="AM28" i="25" s="1"/>
  <c r="AN23" i="25"/>
  <c r="X18" i="23"/>
  <c r="X21" i="23" s="1"/>
  <c r="X27" i="23" s="1"/>
  <c r="X28" i="23" s="1"/>
  <c r="N20" i="17"/>
  <c r="Y26" i="23"/>
  <c r="Y20" i="23"/>
  <c r="Y17" i="23"/>
  <c r="Y19" i="23" s="1"/>
  <c r="Z4" i="23"/>
  <c r="Z10" i="23"/>
  <c r="Z25" i="23"/>
  <c r="Z26" i="23" s="1"/>
  <c r="Z6" i="23"/>
  <c r="Z13" i="23"/>
  <c r="Z5" i="23"/>
  <c r="Z14" i="23"/>
  <c r="Y19" i="22"/>
  <c r="X21" i="22"/>
  <c r="X27" i="22" s="1"/>
  <c r="X28" i="22" s="1"/>
  <c r="O18" i="17"/>
  <c r="O17" i="17"/>
  <c r="Z16" i="22"/>
  <c r="Z15" i="22"/>
  <c r="Y18" i="22"/>
  <c r="Z20" i="22"/>
  <c r="AA14" i="22"/>
  <c r="AA11" i="22"/>
  <c r="AA4" i="22"/>
  <c r="AA10" i="22"/>
  <c r="AA12" i="22"/>
  <c r="AA5" i="22"/>
  <c r="AA25" i="22"/>
  <c r="AA6" i="22"/>
  <c r="Z26" i="22"/>
  <c r="N28" i="21"/>
  <c r="O19" i="21"/>
  <c r="O20" i="21" s="1"/>
  <c r="M30" i="21"/>
  <c r="M31" i="21" s="1"/>
  <c r="P38" i="21"/>
  <c r="P39" i="21" s="1"/>
  <c r="P12" i="21"/>
  <c r="P4" i="21"/>
  <c r="P15" i="21"/>
  <c r="P16" i="21"/>
  <c r="P5" i="21"/>
  <c r="P7" i="21" s="1"/>
  <c r="P6" i="21"/>
  <c r="O25" i="21"/>
  <c r="O24" i="21"/>
  <c r="O26" i="21" s="1"/>
  <c r="O27" i="21" s="1"/>
  <c r="N22" i="21"/>
  <c r="N23" i="21"/>
  <c r="N21" i="21"/>
  <c r="N20" i="21"/>
  <c r="M32" i="21"/>
  <c r="M30" i="17"/>
  <c r="M31" i="17" s="1"/>
  <c r="L33" i="17"/>
  <c r="L34" i="17" s="1"/>
  <c r="L40" i="17" s="1"/>
  <c r="L41" i="17" s="1"/>
  <c r="M32" i="17"/>
  <c r="O24" i="17"/>
  <c r="O26" i="17" s="1"/>
  <c r="O27" i="17" s="1"/>
  <c r="O25" i="17"/>
  <c r="N28" i="17"/>
  <c r="P16" i="17"/>
  <c r="P12" i="17"/>
  <c r="P14" i="17"/>
  <c r="P4" i="17"/>
  <c r="P6" i="17"/>
  <c r="P39" i="17"/>
  <c r="P5" i="17"/>
  <c r="P7" i="17" s="1"/>
  <c r="P13" i="17"/>
  <c r="N22" i="17"/>
  <c r="N21" i="17"/>
  <c r="N23" i="17"/>
  <c r="D32" i="17"/>
  <c r="D33" i="17" s="1"/>
  <c r="AN31" i="26" l="1"/>
  <c r="AN37" i="26" s="1"/>
  <c r="AN38" i="26" s="1"/>
  <c r="AP28" i="26"/>
  <c r="AQ24" i="26"/>
  <c r="AQ25" i="26" s="1"/>
  <c r="AR23" i="26"/>
  <c r="AO29" i="26"/>
  <c r="AO30" i="26"/>
  <c r="AO23" i="25"/>
  <c r="AN24" i="25"/>
  <c r="AN25" i="25" s="1"/>
  <c r="AN28" i="25" s="1"/>
  <c r="AM30" i="25"/>
  <c r="AM29" i="25"/>
  <c r="AL31" i="25"/>
  <c r="AL37" i="25" s="1"/>
  <c r="AL38" i="25" s="1"/>
  <c r="Y18" i="23"/>
  <c r="Y21" i="23" s="1"/>
  <c r="Y27" i="23" s="1"/>
  <c r="Y28" i="23" s="1"/>
  <c r="Y21" i="22"/>
  <c r="Y27" i="22" s="1"/>
  <c r="Y28" i="22" s="1"/>
  <c r="Z17" i="23"/>
  <c r="Z19" i="23" s="1"/>
  <c r="Z20" i="23"/>
  <c r="AA13" i="23"/>
  <c r="AA5" i="23"/>
  <c r="AA4" i="23"/>
  <c r="AA14" i="23"/>
  <c r="AA6" i="23"/>
  <c r="AA10" i="23"/>
  <c r="AA25" i="23"/>
  <c r="AA26" i="23" s="1"/>
  <c r="Z19" i="22"/>
  <c r="O20" i="17"/>
  <c r="P17" i="17"/>
  <c r="AA16" i="22"/>
  <c r="AA15" i="22"/>
  <c r="P18" i="17"/>
  <c r="AA20" i="22"/>
  <c r="Z18" i="22"/>
  <c r="AA26" i="22"/>
  <c r="AB4" i="22"/>
  <c r="AB11" i="22"/>
  <c r="AB5" i="22"/>
  <c r="AB12" i="22"/>
  <c r="AB14" i="22"/>
  <c r="AB6" i="22"/>
  <c r="AB10" i="22"/>
  <c r="AB25" i="22"/>
  <c r="O21" i="21"/>
  <c r="M33" i="21"/>
  <c r="M34" i="21" s="1"/>
  <c r="M40" i="21" s="1"/>
  <c r="M41" i="21" s="1"/>
  <c r="N32" i="21"/>
  <c r="N30" i="21"/>
  <c r="N31" i="21" s="1"/>
  <c r="O28" i="21"/>
  <c r="O22" i="21"/>
  <c r="O23" i="21"/>
  <c r="P19" i="21"/>
  <c r="P25" i="21"/>
  <c r="P24" i="21"/>
  <c r="P26" i="21" s="1"/>
  <c r="Q12" i="21"/>
  <c r="Q4" i="21"/>
  <c r="Q5" i="21"/>
  <c r="Q7" i="21" s="1"/>
  <c r="Q15" i="21"/>
  <c r="Q6" i="21"/>
  <c r="Q16" i="21"/>
  <c r="Q38" i="21"/>
  <c r="Q39" i="21" s="1"/>
  <c r="M33" i="17"/>
  <c r="M34" i="17" s="1"/>
  <c r="M40" i="17" s="1"/>
  <c r="M41" i="17" s="1"/>
  <c r="O22" i="17"/>
  <c r="N32" i="17"/>
  <c r="N30" i="17"/>
  <c r="N31" i="17" s="1"/>
  <c r="Q13" i="17"/>
  <c r="Q5" i="17"/>
  <c r="Q7" i="17" s="1"/>
  <c r="Q4" i="17"/>
  <c r="Q6" i="17"/>
  <c r="Q14" i="17"/>
  <c r="Q16" i="17"/>
  <c r="Q12" i="17"/>
  <c r="Q39" i="17"/>
  <c r="P25" i="17"/>
  <c r="P24" i="17"/>
  <c r="P26" i="17" s="1"/>
  <c r="O21" i="17"/>
  <c r="O23" i="17"/>
  <c r="O28" i="17"/>
  <c r="D34" i="17"/>
  <c r="D40" i="17" l="1"/>
  <c r="AO31" i="26"/>
  <c r="AO37" i="26" s="1"/>
  <c r="AO38" i="26" s="1"/>
  <c r="AS23" i="26"/>
  <c r="AR24" i="26"/>
  <c r="AR25" i="26" s="1"/>
  <c r="AQ28" i="26"/>
  <c r="AP30" i="26"/>
  <c r="AP29" i="26"/>
  <c r="AM31" i="25"/>
  <c r="AM37" i="25" s="1"/>
  <c r="AM38" i="25" s="1"/>
  <c r="AN29" i="25"/>
  <c r="AN30" i="25"/>
  <c r="AP23" i="25"/>
  <c r="AO24" i="25"/>
  <c r="AO25" i="25" s="1"/>
  <c r="AO28" i="25" s="1"/>
  <c r="Z18" i="23"/>
  <c r="Z21" i="23" s="1"/>
  <c r="Z27" i="23" s="1"/>
  <c r="Z28" i="23" s="1"/>
  <c r="P22" i="17"/>
  <c r="AA20" i="23"/>
  <c r="AB6" i="23"/>
  <c r="AB4" i="23"/>
  <c r="AB5" i="23"/>
  <c r="AB14" i="23"/>
  <c r="AB13" i="23"/>
  <c r="AB10" i="23"/>
  <c r="AB25" i="23"/>
  <c r="AB26" i="23" s="1"/>
  <c r="AA17" i="23"/>
  <c r="AA19" i="23" s="1"/>
  <c r="Z21" i="22"/>
  <c r="Z27" i="22" s="1"/>
  <c r="Z28" i="22" s="1"/>
  <c r="AA19" i="22"/>
  <c r="Q18" i="17"/>
  <c r="Q17" i="17"/>
  <c r="AB16" i="22"/>
  <c r="AB15" i="22"/>
  <c r="AB20" i="22"/>
  <c r="AA18" i="22"/>
  <c r="AB26" i="22"/>
  <c r="AC6" i="22"/>
  <c r="AC12" i="22"/>
  <c r="AC4" i="22"/>
  <c r="AC10" i="22"/>
  <c r="AC11" i="22"/>
  <c r="AC5" i="22"/>
  <c r="AC25" i="22"/>
  <c r="AC14" i="22"/>
  <c r="O32" i="21"/>
  <c r="Q25" i="21"/>
  <c r="N33" i="21"/>
  <c r="N34" i="21" s="1"/>
  <c r="N40" i="21" s="1"/>
  <c r="N41" i="21" s="1"/>
  <c r="O30" i="21"/>
  <c r="O31" i="21" s="1"/>
  <c r="Q19" i="21"/>
  <c r="Q22" i="21" s="1"/>
  <c r="R16" i="21"/>
  <c r="R5" i="21"/>
  <c r="R7" i="21" s="1"/>
  <c r="R15" i="21"/>
  <c r="R38" i="21"/>
  <c r="R39" i="21" s="1"/>
  <c r="R6" i="21"/>
  <c r="R4" i="21"/>
  <c r="R12" i="21"/>
  <c r="Q24" i="21"/>
  <c r="Q26" i="21" s="1"/>
  <c r="P27" i="21"/>
  <c r="P28" i="21" s="1"/>
  <c r="P22" i="21"/>
  <c r="P23" i="21"/>
  <c r="P21" i="21"/>
  <c r="P20" i="21"/>
  <c r="O30" i="17"/>
  <c r="O31" i="17" s="1"/>
  <c r="O32" i="17"/>
  <c r="P20" i="17"/>
  <c r="N33" i="17"/>
  <c r="N34" i="17" s="1"/>
  <c r="N40" i="17" s="1"/>
  <c r="N41" i="17" s="1"/>
  <c r="P27" i="17"/>
  <c r="P28" i="17" s="1"/>
  <c r="P21" i="17"/>
  <c r="P23" i="17"/>
  <c r="R12" i="17"/>
  <c r="R14" i="17"/>
  <c r="R4" i="17"/>
  <c r="R5" i="17"/>
  <c r="R7" i="17" s="1"/>
  <c r="R16" i="17"/>
  <c r="R6" i="17"/>
  <c r="R13" i="17"/>
  <c r="R39" i="17"/>
  <c r="Q24" i="17"/>
  <c r="Q26" i="17" s="1"/>
  <c r="Q25" i="17"/>
  <c r="D41" i="17" l="1"/>
  <c r="AP31" i="26"/>
  <c r="AP37" i="26" s="1"/>
  <c r="AP38" i="26" s="1"/>
  <c r="AQ30" i="26"/>
  <c r="AQ29" i="26"/>
  <c r="AR28" i="26"/>
  <c r="AS24" i="26"/>
  <c r="AS25" i="26" s="1"/>
  <c r="AT23" i="26"/>
  <c r="AO30" i="25"/>
  <c r="AO29" i="25"/>
  <c r="AQ23" i="25"/>
  <c r="AP24" i="25"/>
  <c r="AP25" i="25" s="1"/>
  <c r="AP28" i="25" s="1"/>
  <c r="AN31" i="25"/>
  <c r="AN37" i="25" s="1"/>
  <c r="AN38" i="25" s="1"/>
  <c r="P30" i="17"/>
  <c r="P31" i="17" s="1"/>
  <c r="AA18" i="23"/>
  <c r="AA21" i="23" s="1"/>
  <c r="AA27" i="23" s="1"/>
  <c r="AA28" i="23" s="1"/>
  <c r="AB17" i="23"/>
  <c r="AB19" i="23" s="1"/>
  <c r="AC5" i="23"/>
  <c r="AC10" i="23"/>
  <c r="AC4" i="23"/>
  <c r="AC6" i="23"/>
  <c r="AC13" i="23"/>
  <c r="AC25" i="23"/>
  <c r="AC26" i="23" s="1"/>
  <c r="AC14" i="23"/>
  <c r="AB20" i="23"/>
  <c r="AA21" i="22"/>
  <c r="AA27" i="22" s="1"/>
  <c r="AA28" i="22" s="1"/>
  <c r="AB19" i="22"/>
  <c r="Q22" i="17"/>
  <c r="R17" i="17"/>
  <c r="R18" i="17"/>
  <c r="AC15" i="22"/>
  <c r="AC16" i="22"/>
  <c r="AB18" i="22"/>
  <c r="AC26" i="22"/>
  <c r="AD10" i="22"/>
  <c r="AD11" i="22"/>
  <c r="AD6" i="22"/>
  <c r="AD14" i="22"/>
  <c r="AD4" i="22"/>
  <c r="AD5" i="22"/>
  <c r="AD12" i="22"/>
  <c r="AD25" i="22"/>
  <c r="AC20" i="22"/>
  <c r="R24" i="21"/>
  <c r="R26" i="21" s="1"/>
  <c r="R27" i="21" s="1"/>
  <c r="O33" i="21"/>
  <c r="O34" i="21" s="1"/>
  <c r="O40" i="21" s="1"/>
  <c r="O41" i="21" s="1"/>
  <c r="P30" i="21"/>
  <c r="P31" i="21" s="1"/>
  <c r="P32" i="21"/>
  <c r="Q27" i="21"/>
  <c r="Q28" i="21" s="1"/>
  <c r="R19" i="21"/>
  <c r="R25" i="21"/>
  <c r="S15" i="21"/>
  <c r="S6" i="21"/>
  <c r="S5" i="21"/>
  <c r="S7" i="21" s="1"/>
  <c r="S38" i="21"/>
  <c r="S39" i="21" s="1"/>
  <c r="S12" i="21"/>
  <c r="S4" i="21"/>
  <c r="S16" i="21"/>
  <c r="Q20" i="21"/>
  <c r="Q23" i="21"/>
  <c r="Q30" i="21" s="1"/>
  <c r="Q31" i="21" s="1"/>
  <c r="Q21" i="21"/>
  <c r="O33" i="17"/>
  <c r="O34" i="17" s="1"/>
  <c r="O40" i="17" s="1"/>
  <c r="O41" i="17" s="1"/>
  <c r="Q20" i="17"/>
  <c r="Q21" i="17"/>
  <c r="Q23" i="17"/>
  <c r="Q27" i="17"/>
  <c r="Q28" i="17" s="1"/>
  <c r="R25" i="17"/>
  <c r="S12" i="17"/>
  <c r="S4" i="17"/>
  <c r="S13" i="17"/>
  <c r="S16" i="17"/>
  <c r="S5" i="17"/>
  <c r="S7" i="17" s="1"/>
  <c r="S6" i="17"/>
  <c r="S14" i="17"/>
  <c r="S39" i="17"/>
  <c r="R24" i="17"/>
  <c r="R26" i="17" s="1"/>
  <c r="P32" i="17"/>
  <c r="AQ31" i="26" l="1"/>
  <c r="AQ37" i="26" s="1"/>
  <c r="AQ38" i="26" s="1"/>
  <c r="AT24" i="26"/>
  <c r="AT25" i="26" s="1"/>
  <c r="AS28" i="26"/>
  <c r="AR29" i="26"/>
  <c r="AR30" i="26"/>
  <c r="AO31" i="25"/>
  <c r="AO37" i="25" s="1"/>
  <c r="AO38" i="25" s="1"/>
  <c r="AP29" i="25"/>
  <c r="AP30" i="25"/>
  <c r="AR23" i="25"/>
  <c r="AQ24" i="25"/>
  <c r="AQ25" i="25" s="1"/>
  <c r="AQ28" i="25" s="1"/>
  <c r="P33" i="17"/>
  <c r="P34" i="17" s="1"/>
  <c r="P40" i="17" s="1"/>
  <c r="P41" i="17" s="1"/>
  <c r="AC20" i="23"/>
  <c r="AC17" i="23"/>
  <c r="AC19" i="23" s="1"/>
  <c r="AD5" i="23"/>
  <c r="AD4" i="23"/>
  <c r="AD6" i="23"/>
  <c r="AD10" i="23"/>
  <c r="AD13" i="23"/>
  <c r="AD14" i="23"/>
  <c r="AD25" i="23"/>
  <c r="AD26" i="23" s="1"/>
  <c r="AB18" i="23"/>
  <c r="AB21" i="23" s="1"/>
  <c r="AB21" i="22"/>
  <c r="AB27" i="22" s="1"/>
  <c r="AB28" i="22" s="1"/>
  <c r="Q30" i="17"/>
  <c r="Q31" i="17" s="1"/>
  <c r="AC19" i="22"/>
  <c r="R20" i="17"/>
  <c r="S18" i="17"/>
  <c r="S17" i="17"/>
  <c r="AD16" i="22"/>
  <c r="AD15" i="22"/>
  <c r="AD26" i="22"/>
  <c r="AE11" i="22"/>
  <c r="AE6" i="22"/>
  <c r="AE4" i="22"/>
  <c r="AE25" i="22"/>
  <c r="AE5" i="22"/>
  <c r="AE12" i="22"/>
  <c r="AE14" i="22"/>
  <c r="AE10" i="22"/>
  <c r="AD20" i="22"/>
  <c r="AC18" i="22"/>
  <c r="R28" i="21"/>
  <c r="P33" i="21"/>
  <c r="P34" i="21" s="1"/>
  <c r="P40" i="21" s="1"/>
  <c r="P41" i="21" s="1"/>
  <c r="S24" i="21"/>
  <c r="S26" i="21" s="1"/>
  <c r="S27" i="21" s="1"/>
  <c r="S25" i="21"/>
  <c r="S19" i="21"/>
  <c r="T15" i="21"/>
  <c r="T4" i="21"/>
  <c r="T6" i="21"/>
  <c r="T16" i="21"/>
  <c r="T38" i="21"/>
  <c r="T39" i="21" s="1"/>
  <c r="T5" i="21"/>
  <c r="T7" i="21" s="1"/>
  <c r="T12" i="21"/>
  <c r="R22" i="21"/>
  <c r="R20" i="21"/>
  <c r="R21" i="21"/>
  <c r="R23" i="21"/>
  <c r="Q32" i="21"/>
  <c r="Q33" i="21" s="1"/>
  <c r="Q34" i="21" s="1"/>
  <c r="Q40" i="21" s="1"/>
  <c r="Q41" i="21" s="1"/>
  <c r="R27" i="17"/>
  <c r="R28" i="17" s="1"/>
  <c r="S24" i="17"/>
  <c r="S26" i="17" s="1"/>
  <c r="S27" i="17" s="1"/>
  <c r="S25" i="17"/>
  <c r="T14" i="17"/>
  <c r="T4" i="17"/>
  <c r="T13" i="17"/>
  <c r="T5" i="17"/>
  <c r="T7" i="17" s="1"/>
  <c r="T12" i="17"/>
  <c r="T6" i="17"/>
  <c r="T16" i="17"/>
  <c r="T39" i="17"/>
  <c r="R21" i="17"/>
  <c r="R23" i="17"/>
  <c r="R22" i="17"/>
  <c r="Q32" i="17"/>
  <c r="AB27" i="23" l="1"/>
  <c r="AB28" i="23" s="1"/>
  <c r="AR31" i="26"/>
  <c r="AR37" i="26" s="1"/>
  <c r="AR38" i="26" s="1"/>
  <c r="AS30" i="26"/>
  <c r="AS29" i="26"/>
  <c r="AT28" i="26"/>
  <c r="AQ30" i="25"/>
  <c r="AQ29" i="25"/>
  <c r="AR24" i="25"/>
  <c r="AR25" i="25" s="1"/>
  <c r="AR28" i="25" s="1"/>
  <c r="AS23" i="25"/>
  <c r="AP31" i="25"/>
  <c r="AP37" i="25" s="1"/>
  <c r="AP38" i="25" s="1"/>
  <c r="AC18" i="23"/>
  <c r="AC21" i="23" s="1"/>
  <c r="AC27" i="23" s="1"/>
  <c r="AC28" i="23" s="1"/>
  <c r="Q33" i="17"/>
  <c r="Q34" i="17" s="1"/>
  <c r="Q40" i="17" s="1"/>
  <c r="Q41" i="17" s="1"/>
  <c r="AD17" i="23"/>
  <c r="AD19" i="23" s="1"/>
  <c r="AD20" i="23"/>
  <c r="AE13" i="23"/>
  <c r="AE6" i="23"/>
  <c r="AE10" i="23"/>
  <c r="AE4" i="23"/>
  <c r="AE5" i="23"/>
  <c r="AE25" i="23"/>
  <c r="AE26" i="23" s="1"/>
  <c r="AE14" i="23"/>
  <c r="AC21" i="22"/>
  <c r="AC27" i="22" s="1"/>
  <c r="AC28" i="22" s="1"/>
  <c r="AD19" i="22"/>
  <c r="S20" i="17"/>
  <c r="AE16" i="22"/>
  <c r="T17" i="17"/>
  <c r="T18" i="17"/>
  <c r="AE15" i="22"/>
  <c r="AD18" i="22"/>
  <c r="AE26" i="22"/>
  <c r="AF4" i="22"/>
  <c r="AF11" i="22"/>
  <c r="AF5" i="22"/>
  <c r="AF6" i="22"/>
  <c r="AF12" i="22"/>
  <c r="AF14" i="22"/>
  <c r="AF10" i="22"/>
  <c r="AF25" i="22"/>
  <c r="AE20" i="22"/>
  <c r="S28" i="21"/>
  <c r="T24" i="21"/>
  <c r="T26" i="21" s="1"/>
  <c r="T27" i="21" s="1"/>
  <c r="R32" i="21"/>
  <c r="R30" i="21"/>
  <c r="R31" i="21" s="1"/>
  <c r="U16" i="21"/>
  <c r="U38" i="21"/>
  <c r="U39" i="21" s="1"/>
  <c r="U15" i="21"/>
  <c r="U6" i="21"/>
  <c r="U4" i="21"/>
  <c r="U5" i="21"/>
  <c r="U7" i="21" s="1"/>
  <c r="U12" i="21"/>
  <c r="T25" i="21"/>
  <c r="T19" i="21"/>
  <c r="T20" i="21" s="1"/>
  <c r="S22" i="21"/>
  <c r="S21" i="21"/>
  <c r="S23" i="21"/>
  <c r="S20" i="21"/>
  <c r="S22" i="17"/>
  <c r="T24" i="17"/>
  <c r="T26" i="17" s="1"/>
  <c r="T27" i="17" s="1"/>
  <c r="R30" i="17"/>
  <c r="R31" i="17" s="1"/>
  <c r="T25" i="17"/>
  <c r="U13" i="17"/>
  <c r="U14" i="17"/>
  <c r="U16" i="17"/>
  <c r="U4" i="17"/>
  <c r="U6" i="17"/>
  <c r="U5" i="17"/>
  <c r="U7" i="17" s="1"/>
  <c r="U12" i="17"/>
  <c r="U39" i="17"/>
  <c r="S23" i="17"/>
  <c r="S21" i="17"/>
  <c r="S28" i="17"/>
  <c r="R32" i="17"/>
  <c r="AS31" i="26" l="1"/>
  <c r="AS37" i="26" s="1"/>
  <c r="AS38" i="26" s="1"/>
  <c r="AT30" i="26"/>
  <c r="AT29" i="26"/>
  <c r="AQ31" i="25"/>
  <c r="AQ37" i="25" s="1"/>
  <c r="AQ38" i="25" s="1"/>
  <c r="AS24" i="25"/>
  <c r="AS25" i="25" s="1"/>
  <c r="AS28" i="25" s="1"/>
  <c r="AT23" i="25"/>
  <c r="AR30" i="25"/>
  <c r="AR29" i="25"/>
  <c r="AE20" i="23"/>
  <c r="AF4" i="23"/>
  <c r="AF6" i="23"/>
  <c r="AF5" i="23"/>
  <c r="AF10" i="23"/>
  <c r="AF13" i="23"/>
  <c r="AF25" i="23"/>
  <c r="AF26" i="23" s="1"/>
  <c r="AF14" i="23"/>
  <c r="AE17" i="23"/>
  <c r="AE19" i="23" s="1"/>
  <c r="AD18" i="23"/>
  <c r="AE19" i="22"/>
  <c r="AD21" i="22"/>
  <c r="AD27" i="22" s="1"/>
  <c r="AD28" i="22" s="1"/>
  <c r="T22" i="17"/>
  <c r="U18" i="17"/>
  <c r="U17" i="17"/>
  <c r="AF16" i="22"/>
  <c r="AF15" i="22"/>
  <c r="AE18" i="22"/>
  <c r="AF20" i="22"/>
  <c r="AF26" i="22"/>
  <c r="AG11" i="22"/>
  <c r="AG10" i="22"/>
  <c r="AG4" i="22"/>
  <c r="AG6" i="22"/>
  <c r="AG5" i="22"/>
  <c r="AG12" i="22"/>
  <c r="AG14" i="22"/>
  <c r="AG25" i="22"/>
  <c r="R33" i="21"/>
  <c r="R34" i="21" s="1"/>
  <c r="R40" i="21" s="1"/>
  <c r="R41" i="21" s="1"/>
  <c r="S30" i="21"/>
  <c r="S31" i="21" s="1"/>
  <c r="U24" i="21"/>
  <c r="U26" i="21" s="1"/>
  <c r="U27" i="21" s="1"/>
  <c r="T28" i="21"/>
  <c r="U19" i="21"/>
  <c r="S32" i="21"/>
  <c r="T21" i="21"/>
  <c r="T23" i="21"/>
  <c r="T22" i="21"/>
  <c r="V12" i="21"/>
  <c r="V5" i="21"/>
  <c r="V7" i="21" s="1"/>
  <c r="V4" i="21"/>
  <c r="V15" i="21"/>
  <c r="V6" i="21"/>
  <c r="V38" i="21"/>
  <c r="V39" i="21" s="1"/>
  <c r="V16" i="21"/>
  <c r="U25" i="21"/>
  <c r="S32" i="17"/>
  <c r="R33" i="17"/>
  <c r="R34" i="17" s="1"/>
  <c r="R40" i="17" s="1"/>
  <c r="R41" i="17" s="1"/>
  <c r="U24" i="17"/>
  <c r="U26" i="17" s="1"/>
  <c r="U27" i="17" s="1"/>
  <c r="S30" i="17"/>
  <c r="S31" i="17" s="1"/>
  <c r="T28" i="17"/>
  <c r="V13" i="17"/>
  <c r="V4" i="17"/>
  <c r="V6" i="17"/>
  <c r="V5" i="17"/>
  <c r="V7" i="17" s="1"/>
  <c r="V12" i="17"/>
  <c r="V14" i="17"/>
  <c r="V16" i="17"/>
  <c r="V39" i="17"/>
  <c r="U25" i="17"/>
  <c r="T20" i="17"/>
  <c r="T21" i="17"/>
  <c r="T23" i="17"/>
  <c r="AD21" i="23" l="1"/>
  <c r="AD27" i="23" s="1"/>
  <c r="AD28" i="23" s="1"/>
  <c r="AT31" i="26"/>
  <c r="AT37" i="26" s="1"/>
  <c r="AT38" i="26" s="1"/>
  <c r="E8" i="29" s="1"/>
  <c r="AR31" i="25"/>
  <c r="AR37" i="25" s="1"/>
  <c r="AR38" i="25" s="1"/>
  <c r="AT24" i="25"/>
  <c r="AT25" i="25" s="1"/>
  <c r="AT28" i="25" s="1"/>
  <c r="AS30" i="25"/>
  <c r="AS29" i="25"/>
  <c r="AE21" i="22"/>
  <c r="AE27" i="22" s="1"/>
  <c r="AE28" i="22" s="1"/>
  <c r="AE18" i="23"/>
  <c r="AE21" i="23" s="1"/>
  <c r="AE27" i="23" s="1"/>
  <c r="AE28" i="23" s="1"/>
  <c r="AF17" i="23"/>
  <c r="AF19" i="23" s="1"/>
  <c r="AG13" i="23"/>
  <c r="AG14" i="23"/>
  <c r="AG6" i="23"/>
  <c r="AG4" i="23"/>
  <c r="AG5" i="23"/>
  <c r="AG10" i="23"/>
  <c r="AG25" i="23"/>
  <c r="AG26" i="23" s="1"/>
  <c r="AF20" i="23"/>
  <c r="T30" i="17"/>
  <c r="T31" i="17" s="1"/>
  <c r="U20" i="17"/>
  <c r="AF19" i="22"/>
  <c r="V18" i="17"/>
  <c r="V17" i="17"/>
  <c r="AG15" i="22"/>
  <c r="AG16" i="22"/>
  <c r="AG20" i="22"/>
  <c r="U28" i="21"/>
  <c r="AH5" i="22"/>
  <c r="AH12" i="22"/>
  <c r="AH4" i="22"/>
  <c r="AH14" i="22"/>
  <c r="AH10" i="22"/>
  <c r="AH6" i="22"/>
  <c r="AH11" i="22"/>
  <c r="AH25" i="22"/>
  <c r="AG26" i="22"/>
  <c r="AF18" i="22"/>
  <c r="S33" i="17"/>
  <c r="S34" i="17" s="1"/>
  <c r="S40" i="17" s="1"/>
  <c r="S41" i="17" s="1"/>
  <c r="S33" i="21"/>
  <c r="S34" i="21" s="1"/>
  <c r="S40" i="21" s="1"/>
  <c r="S41" i="21" s="1"/>
  <c r="U22" i="21"/>
  <c r="U21" i="21"/>
  <c r="U20" i="21"/>
  <c r="U23" i="21"/>
  <c r="T30" i="21"/>
  <c r="T31" i="21" s="1"/>
  <c r="W4" i="21"/>
  <c r="W12" i="21"/>
  <c r="W16" i="21"/>
  <c r="W15" i="21"/>
  <c r="W5" i="21"/>
  <c r="W7" i="21" s="1"/>
  <c r="W6" i="21"/>
  <c r="W38" i="21"/>
  <c r="W39" i="21" s="1"/>
  <c r="V24" i="21"/>
  <c r="V26" i="21" s="1"/>
  <c r="V19" i="21"/>
  <c r="V20" i="21" s="1"/>
  <c r="V25" i="21"/>
  <c r="T32" i="21"/>
  <c r="U28" i="17"/>
  <c r="T32" i="17"/>
  <c r="U22" i="17"/>
  <c r="U21" i="17"/>
  <c r="U23" i="17"/>
  <c r="V24" i="17"/>
  <c r="V26" i="17" s="1"/>
  <c r="V27" i="17" s="1"/>
  <c r="W14" i="17"/>
  <c r="W6" i="17"/>
  <c r="W16" i="17"/>
  <c r="W12" i="17"/>
  <c r="W39" i="17"/>
  <c r="W13" i="17"/>
  <c r="W4" i="17"/>
  <c r="W5" i="17"/>
  <c r="W7" i="17" s="1"/>
  <c r="V25" i="17"/>
  <c r="D8" i="29" l="1"/>
  <c r="C8" i="29"/>
  <c r="AS31" i="25"/>
  <c r="AS37" i="25" s="1"/>
  <c r="AS38" i="25" s="1"/>
  <c r="AT29" i="25"/>
  <c r="AT30" i="25"/>
  <c r="V22" i="17"/>
  <c r="AH5" i="23"/>
  <c r="AH6" i="23"/>
  <c r="AH10" i="23"/>
  <c r="AH4" i="23"/>
  <c r="AH14" i="23"/>
  <c r="AH13" i="23"/>
  <c r="AH25" i="23"/>
  <c r="AG20" i="23"/>
  <c r="AG17" i="23"/>
  <c r="AG19" i="23" s="1"/>
  <c r="AF18" i="23"/>
  <c r="AF21" i="23" s="1"/>
  <c r="AF27" i="23" s="1"/>
  <c r="AF28" i="23" s="1"/>
  <c r="T33" i="17"/>
  <c r="T34" i="17" s="1"/>
  <c r="T40" i="17" s="1"/>
  <c r="T41" i="17" s="1"/>
  <c r="AF21" i="22"/>
  <c r="AF27" i="22" s="1"/>
  <c r="AF28" i="22" s="1"/>
  <c r="AG19" i="22"/>
  <c r="W17" i="17"/>
  <c r="W18" i="17"/>
  <c r="AH15" i="22"/>
  <c r="AH16" i="22"/>
  <c r="AH20" i="22"/>
  <c r="AG18" i="22"/>
  <c r="AH26" i="22"/>
  <c r="AI5" i="22"/>
  <c r="AI4" i="22"/>
  <c r="AI10" i="22"/>
  <c r="AI6" i="22"/>
  <c r="AI14" i="22"/>
  <c r="AI11" i="22"/>
  <c r="AI12" i="22"/>
  <c r="AI25" i="22"/>
  <c r="U32" i="21"/>
  <c r="U30" i="21"/>
  <c r="U31" i="21" s="1"/>
  <c r="T33" i="21"/>
  <c r="T34" i="21" s="1"/>
  <c r="T40" i="21" s="1"/>
  <c r="T41" i="21" s="1"/>
  <c r="V22" i="21"/>
  <c r="V21" i="21"/>
  <c r="V23" i="21"/>
  <c r="V27" i="21"/>
  <c r="V28" i="21" s="1"/>
  <c r="W25" i="21"/>
  <c r="W19" i="21"/>
  <c r="X16" i="21"/>
  <c r="X5" i="21"/>
  <c r="X7" i="21" s="1"/>
  <c r="X15" i="21"/>
  <c r="X4" i="21"/>
  <c r="X12" i="21"/>
  <c r="X6" i="21"/>
  <c r="X38" i="21"/>
  <c r="X39" i="21" s="1"/>
  <c r="W24" i="21"/>
  <c r="W26" i="21" s="1"/>
  <c r="W27" i="21" s="1"/>
  <c r="U30" i="17"/>
  <c r="U31" i="17" s="1"/>
  <c r="U32" i="17"/>
  <c r="V20" i="17"/>
  <c r="V21" i="17"/>
  <c r="V23" i="17"/>
  <c r="W24" i="17"/>
  <c r="W26" i="17" s="1"/>
  <c r="V28" i="17"/>
  <c r="W25" i="17"/>
  <c r="X14" i="17"/>
  <c r="X5" i="17"/>
  <c r="X7" i="17" s="1"/>
  <c r="X39" i="17"/>
  <c r="X16" i="17"/>
  <c r="X13" i="17"/>
  <c r="X4" i="17"/>
  <c r="X6" i="17"/>
  <c r="X12" i="17"/>
  <c r="AT31" i="25" l="1"/>
  <c r="AT37" i="25" s="1"/>
  <c r="AT38" i="25" s="1"/>
  <c r="AG21" i="22"/>
  <c r="AG27" i="22" s="1"/>
  <c r="AG28" i="22" s="1"/>
  <c r="V30" i="17"/>
  <c r="V31" i="17" s="1"/>
  <c r="AG18" i="23"/>
  <c r="AG21" i="23" s="1"/>
  <c r="AG27" i="23" s="1"/>
  <c r="AG28" i="23" s="1"/>
  <c r="AH26" i="23"/>
  <c r="AH17" i="23"/>
  <c r="AH19" i="23" s="1"/>
  <c r="AI13" i="23"/>
  <c r="AI4" i="23"/>
  <c r="AI5" i="23"/>
  <c r="AI10" i="23"/>
  <c r="AI6" i="23"/>
  <c r="AI14" i="23"/>
  <c r="AI25" i="23"/>
  <c r="AI26" i="23" s="1"/>
  <c r="AH20" i="23"/>
  <c r="AH19" i="22"/>
  <c r="W22" i="17"/>
  <c r="X17" i="17"/>
  <c r="X18" i="17"/>
  <c r="AI15" i="22"/>
  <c r="AI16" i="22"/>
  <c r="AI20" i="22"/>
  <c r="AJ5" i="22"/>
  <c r="AJ10" i="22"/>
  <c r="AJ14" i="22"/>
  <c r="AJ4" i="22"/>
  <c r="AJ6" i="22"/>
  <c r="AJ11" i="22"/>
  <c r="AJ25" i="22"/>
  <c r="AJ12" i="22"/>
  <c r="AI26" i="22"/>
  <c r="AH18" i="22"/>
  <c r="U33" i="21"/>
  <c r="U34" i="21" s="1"/>
  <c r="U40" i="21" s="1"/>
  <c r="U41" i="21" s="1"/>
  <c r="V30" i="21"/>
  <c r="V31" i="21" s="1"/>
  <c r="W28" i="21"/>
  <c r="W21" i="21"/>
  <c r="W20" i="21"/>
  <c r="W23" i="21"/>
  <c r="X25" i="21"/>
  <c r="X19" i="21"/>
  <c r="W22" i="21"/>
  <c r="Y12" i="21"/>
  <c r="Y6" i="21"/>
  <c r="Y15" i="21"/>
  <c r="Y4" i="21"/>
  <c r="Y16" i="21"/>
  <c r="Y38" i="21"/>
  <c r="Y39" i="21" s="1"/>
  <c r="Y5" i="21"/>
  <c r="Y7" i="21" s="1"/>
  <c r="V32" i="21"/>
  <c r="X24" i="21"/>
  <c r="X26" i="21" s="1"/>
  <c r="U33" i="17"/>
  <c r="U34" i="17" s="1"/>
  <c r="U40" i="17" s="1"/>
  <c r="U41" i="17" s="1"/>
  <c r="W20" i="17"/>
  <c r="X24" i="17"/>
  <c r="X26" i="17" s="1"/>
  <c r="X27" i="17" s="1"/>
  <c r="V32" i="17"/>
  <c r="W27" i="17"/>
  <c r="W28" i="17" s="1"/>
  <c r="W21" i="17"/>
  <c r="W23" i="17"/>
  <c r="Y4" i="17"/>
  <c r="Y13" i="17"/>
  <c r="Y39" i="17"/>
  <c r="Y12" i="17"/>
  <c r="Y16" i="17"/>
  <c r="Y14" i="17"/>
  <c r="Y5" i="17"/>
  <c r="Y7" i="17" s="1"/>
  <c r="Y6" i="17"/>
  <c r="X25" i="17"/>
  <c r="G8" i="29" l="1"/>
  <c r="H8" i="29"/>
  <c r="F8" i="29"/>
  <c r="V33" i="17"/>
  <c r="V34" i="17" s="1"/>
  <c r="V40" i="17" s="1"/>
  <c r="V41" i="17" s="1"/>
  <c r="AH18" i="23"/>
  <c r="AH21" i="23" s="1"/>
  <c r="AH27" i="23" s="1"/>
  <c r="AH28" i="23" s="1"/>
  <c r="AH21" i="22"/>
  <c r="AH27" i="22" s="1"/>
  <c r="AH28" i="22" s="1"/>
  <c r="AI20" i="23"/>
  <c r="AI17" i="23"/>
  <c r="AI19" i="23" s="1"/>
  <c r="AJ5" i="23"/>
  <c r="AJ4" i="23"/>
  <c r="AJ6" i="23"/>
  <c r="AJ10" i="23"/>
  <c r="AJ14" i="23"/>
  <c r="AJ13" i="23"/>
  <c r="AJ25" i="23"/>
  <c r="AJ26" i="23" s="1"/>
  <c r="W30" i="17"/>
  <c r="W31" i="17" s="1"/>
  <c r="X20" i="17"/>
  <c r="AI19" i="22"/>
  <c r="Y18" i="17"/>
  <c r="AJ16" i="22"/>
  <c r="AJ15" i="22"/>
  <c r="Y17" i="17"/>
  <c r="AJ20" i="22"/>
  <c r="V33" i="21"/>
  <c r="V34" i="21" s="1"/>
  <c r="V40" i="21" s="1"/>
  <c r="V41" i="21" s="1"/>
  <c r="AI18" i="22"/>
  <c r="AK4" i="22"/>
  <c r="AK6" i="22"/>
  <c r="AK12" i="22"/>
  <c r="AK14" i="22"/>
  <c r="AK10" i="22"/>
  <c r="AK11" i="22"/>
  <c r="AK25" i="22"/>
  <c r="AK5" i="22"/>
  <c r="AJ26" i="22"/>
  <c r="W32" i="21"/>
  <c r="Y25" i="21"/>
  <c r="Y24" i="21"/>
  <c r="Y26" i="21" s="1"/>
  <c r="Y27" i="21" s="1"/>
  <c r="Y19" i="21"/>
  <c r="X27" i="21"/>
  <c r="X28" i="21" s="1"/>
  <c r="Z12" i="21"/>
  <c r="Z15" i="21"/>
  <c r="Z4" i="21"/>
  <c r="Z38" i="21"/>
  <c r="Z39" i="21" s="1"/>
  <c r="Z16" i="21"/>
  <c r="Z6" i="21"/>
  <c r="Z5" i="21"/>
  <c r="Z7" i="21" s="1"/>
  <c r="X23" i="21"/>
  <c r="X21" i="21"/>
  <c r="X22" i="21"/>
  <c r="X20" i="21"/>
  <c r="W30" i="21"/>
  <c r="W31" i="21" s="1"/>
  <c r="X28" i="17"/>
  <c r="X22" i="17"/>
  <c r="X21" i="17"/>
  <c r="X23" i="17"/>
  <c r="Z39" i="17"/>
  <c r="Z12" i="17"/>
  <c r="Z16" i="17"/>
  <c r="Z4" i="17"/>
  <c r="Z13" i="17"/>
  <c r="Z5" i="17"/>
  <c r="Z7" i="17" s="1"/>
  <c r="Z6" i="17"/>
  <c r="Z14" i="17"/>
  <c r="Y24" i="17"/>
  <c r="Y26" i="17" s="1"/>
  <c r="Y27" i="17" s="1"/>
  <c r="W32" i="17"/>
  <c r="Y25" i="17"/>
  <c r="AI18" i="23" l="1"/>
  <c r="AI21" i="23" s="1"/>
  <c r="AI27" i="23" s="1"/>
  <c r="AI28" i="23" s="1"/>
  <c r="W33" i="17"/>
  <c r="W34" i="17" s="1"/>
  <c r="W40" i="17" s="1"/>
  <c r="W41" i="17" s="1"/>
  <c r="AI21" i="22"/>
  <c r="AI27" i="22" s="1"/>
  <c r="AI28" i="22" s="1"/>
  <c r="AJ19" i="22"/>
  <c r="AJ17" i="23"/>
  <c r="AJ19" i="23" s="1"/>
  <c r="AK14" i="23"/>
  <c r="AK5" i="23"/>
  <c r="AK4" i="23"/>
  <c r="AK6" i="23"/>
  <c r="AK13" i="23"/>
  <c r="AK10" i="23"/>
  <c r="AK25" i="23"/>
  <c r="AK26" i="23" s="1"/>
  <c r="AJ20" i="23"/>
  <c r="Z18" i="17"/>
  <c r="Z17" i="17"/>
  <c r="AK15" i="22"/>
  <c r="AK16" i="22"/>
  <c r="AJ18" i="22"/>
  <c r="AL12" i="22"/>
  <c r="AL4" i="22"/>
  <c r="AL6" i="22"/>
  <c r="AL5" i="22"/>
  <c r="AL14" i="22"/>
  <c r="AL11" i="22"/>
  <c r="AL25" i="22"/>
  <c r="AL10" i="22"/>
  <c r="AK26" i="22"/>
  <c r="AK20" i="22"/>
  <c r="W33" i="21"/>
  <c r="W34" i="21" s="1"/>
  <c r="W40" i="21" s="1"/>
  <c r="W41" i="21" s="1"/>
  <c r="Y28" i="21"/>
  <c r="X30" i="21"/>
  <c r="X31" i="21" s="1"/>
  <c r="Z19" i="21"/>
  <c r="Z24" i="21"/>
  <c r="Z26" i="21" s="1"/>
  <c r="Z25" i="21"/>
  <c r="AA38" i="21"/>
  <c r="AA39" i="21" s="1"/>
  <c r="AA4" i="21"/>
  <c r="AA12" i="21"/>
  <c r="AA16" i="21"/>
  <c r="AA6" i="21"/>
  <c r="AA15" i="21"/>
  <c r="AA5" i="21"/>
  <c r="AA7" i="21" s="1"/>
  <c r="X32" i="21"/>
  <c r="Y21" i="21"/>
  <c r="Y23" i="21"/>
  <c r="Y20" i="21"/>
  <c r="Y22" i="21"/>
  <c r="X32" i="17"/>
  <c r="X30" i="17"/>
  <c r="X31" i="17" s="1"/>
  <c r="Y23" i="17"/>
  <c r="Y21" i="17"/>
  <c r="Y22" i="17"/>
  <c r="Y28" i="17"/>
  <c r="AA12" i="17"/>
  <c r="AA39" i="17"/>
  <c r="AA4" i="17"/>
  <c r="AA13" i="17"/>
  <c r="AA6" i="17"/>
  <c r="AA14" i="17"/>
  <c r="AA5" i="17"/>
  <c r="AA7" i="17" s="1"/>
  <c r="AA16" i="17"/>
  <c r="Z25" i="17"/>
  <c r="Y20" i="17"/>
  <c r="Z24" i="17"/>
  <c r="Z26" i="17" s="1"/>
  <c r="AJ21" i="22" l="1"/>
  <c r="AJ27" i="22" s="1"/>
  <c r="AJ28" i="22" s="1"/>
  <c r="Z20" i="17"/>
  <c r="AJ18" i="23"/>
  <c r="AJ21" i="23" s="1"/>
  <c r="AJ27" i="23" s="1"/>
  <c r="AJ28" i="23" s="1"/>
  <c r="AK17" i="23"/>
  <c r="AK19" i="23" s="1"/>
  <c r="AK20" i="23"/>
  <c r="AL4" i="23"/>
  <c r="AL13" i="23"/>
  <c r="AL6" i="23"/>
  <c r="AL10" i="23"/>
  <c r="AL14" i="23"/>
  <c r="AL5" i="23"/>
  <c r="AL25" i="23"/>
  <c r="AL26" i="23" s="1"/>
  <c r="AK19" i="22"/>
  <c r="AA18" i="17"/>
  <c r="AA17" i="17"/>
  <c r="AL15" i="22"/>
  <c r="AL16" i="22"/>
  <c r="AM12" i="22"/>
  <c r="AM5" i="22"/>
  <c r="AM6" i="22"/>
  <c r="AM14" i="22"/>
  <c r="AM4" i="22"/>
  <c r="AM11" i="22"/>
  <c r="AM25" i="22"/>
  <c r="AM10" i="22"/>
  <c r="AL20" i="22"/>
  <c r="AK18" i="22"/>
  <c r="AL26" i="22"/>
  <c r="X33" i="21"/>
  <c r="X34" i="21" s="1"/>
  <c r="X40" i="21" s="1"/>
  <c r="X41" i="21" s="1"/>
  <c r="Y32" i="21"/>
  <c r="Z20" i="21"/>
  <c r="Z22" i="21"/>
  <c r="Z21" i="21"/>
  <c r="Z23" i="21"/>
  <c r="AA25" i="21"/>
  <c r="AA19" i="21"/>
  <c r="AA20" i="21" s="1"/>
  <c r="AA24" i="21"/>
  <c r="AA26" i="21" s="1"/>
  <c r="AB38" i="21"/>
  <c r="AB15" i="21"/>
  <c r="AB16" i="21"/>
  <c r="AB4" i="21"/>
  <c r="AB6" i="21"/>
  <c r="AB5" i="21"/>
  <c r="AB7" i="21" s="1"/>
  <c r="AB12" i="21"/>
  <c r="Y30" i="21"/>
  <c r="Y31" i="21" s="1"/>
  <c r="Z27" i="21"/>
  <c r="Z28" i="21" s="1"/>
  <c r="X33" i="17"/>
  <c r="X34" i="17" s="1"/>
  <c r="X40" i="17" s="1"/>
  <c r="X41" i="17" s="1"/>
  <c r="Y32" i="17"/>
  <c r="Z27" i="17"/>
  <c r="Z28" i="17" s="1"/>
  <c r="Z21" i="17"/>
  <c r="Z23" i="17"/>
  <c r="AA25" i="17"/>
  <c r="Z22" i="17"/>
  <c r="AB4" i="17"/>
  <c r="AB12" i="17"/>
  <c r="AB14" i="17"/>
  <c r="AB5" i="17"/>
  <c r="AB7" i="17" s="1"/>
  <c r="AB16" i="17"/>
  <c r="AB39" i="17"/>
  <c r="AB6" i="17"/>
  <c r="AB13" i="17"/>
  <c r="AA24" i="17"/>
  <c r="AA26" i="17" s="1"/>
  <c r="Y30" i="17"/>
  <c r="Y31" i="17" s="1"/>
  <c r="AB39" i="21" l="1"/>
  <c r="AK18" i="23"/>
  <c r="AK21" i="23" s="1"/>
  <c r="AK27" i="23" s="1"/>
  <c r="AK28" i="23" s="1"/>
  <c r="AA20" i="17"/>
  <c r="AL20" i="23"/>
  <c r="AL17" i="23"/>
  <c r="AL19" i="23" s="1"/>
  <c r="AM5" i="23"/>
  <c r="AM4" i="23"/>
  <c r="AM10" i="23"/>
  <c r="AM6" i="23"/>
  <c r="AM14" i="23"/>
  <c r="AM13" i="23"/>
  <c r="AM25" i="23"/>
  <c r="AM26" i="23" s="1"/>
  <c r="AK21" i="22"/>
  <c r="AK27" i="22" s="1"/>
  <c r="AK28" i="22" s="1"/>
  <c r="AL18" i="22"/>
  <c r="AL19" i="22"/>
  <c r="AB18" i="17"/>
  <c r="AB17" i="17"/>
  <c r="AM15" i="22"/>
  <c r="AM16" i="22"/>
  <c r="AM26" i="22"/>
  <c r="AM20" i="22"/>
  <c r="AN6" i="22"/>
  <c r="AN10" i="22"/>
  <c r="AN14" i="22"/>
  <c r="AN12" i="22"/>
  <c r="AN11" i="22"/>
  <c r="AN4" i="22"/>
  <c r="AN5" i="22"/>
  <c r="AN25" i="22"/>
  <c r="Y33" i="21"/>
  <c r="Y34" i="21" s="1"/>
  <c r="Y40" i="21" s="1"/>
  <c r="Y41" i="21" s="1"/>
  <c r="AB24" i="21"/>
  <c r="AB26" i="21" s="1"/>
  <c r="AB27" i="21" s="1"/>
  <c r="Z30" i="21"/>
  <c r="Z31" i="21" s="1"/>
  <c r="AB19" i="21"/>
  <c r="AB22" i="21" s="1"/>
  <c r="AC15" i="21"/>
  <c r="AC5" i="21"/>
  <c r="AC7" i="21" s="1"/>
  <c r="AC4" i="21"/>
  <c r="AC16" i="21"/>
  <c r="AC6" i="21"/>
  <c r="AC12" i="21"/>
  <c r="AC38" i="21"/>
  <c r="AC39" i="21" s="1"/>
  <c r="AA27" i="21"/>
  <c r="AA28" i="21" s="1"/>
  <c r="AB25" i="21"/>
  <c r="AA22" i="21"/>
  <c r="AA23" i="21"/>
  <c r="AA21" i="21"/>
  <c r="Z32" i="21"/>
  <c r="AA22" i="17"/>
  <c r="Y33" i="17"/>
  <c r="Y34" i="17" s="1"/>
  <c r="Y40" i="17" s="1"/>
  <c r="Y41" i="17" s="1"/>
  <c r="Z32" i="17"/>
  <c r="AC6" i="17"/>
  <c r="AC12" i="17"/>
  <c r="AC13" i="17"/>
  <c r="AC5" i="17"/>
  <c r="AC7" i="17" s="1"/>
  <c r="AC39" i="17"/>
  <c r="AC16" i="17"/>
  <c r="AC4" i="17"/>
  <c r="AC14" i="17"/>
  <c r="AA27" i="17"/>
  <c r="AA28" i="17" s="1"/>
  <c r="AB24" i="17"/>
  <c r="AB26" i="17" s="1"/>
  <c r="Z30" i="17"/>
  <c r="Z31" i="17" s="1"/>
  <c r="AB25" i="17"/>
  <c r="AA21" i="17"/>
  <c r="AA23" i="17"/>
  <c r="AL18" i="23" l="1"/>
  <c r="AL21" i="23" s="1"/>
  <c r="AL27" i="23" s="1"/>
  <c r="AL28" i="23" s="1"/>
  <c r="AL21" i="22"/>
  <c r="AL27" i="22" s="1"/>
  <c r="AL28" i="22" s="1"/>
  <c r="AM20" i="23"/>
  <c r="AB20" i="17"/>
  <c r="AM17" i="23"/>
  <c r="AM19" i="23" s="1"/>
  <c r="AN6" i="23"/>
  <c r="AN14" i="23"/>
  <c r="AN4" i="23"/>
  <c r="AN5" i="23"/>
  <c r="AN10" i="23"/>
  <c r="AN13" i="23"/>
  <c r="AN25" i="23"/>
  <c r="AN26" i="23" s="1"/>
  <c r="AM19" i="22"/>
  <c r="AC18" i="17"/>
  <c r="AC17" i="17"/>
  <c r="AN16" i="22"/>
  <c r="AN15" i="22"/>
  <c r="AM18" i="22"/>
  <c r="AN26" i="22"/>
  <c r="AO6" i="22"/>
  <c r="AO10" i="22"/>
  <c r="AO5" i="22"/>
  <c r="AO14" i="22"/>
  <c r="AO11" i="22"/>
  <c r="AO25" i="22"/>
  <c r="AO4" i="22"/>
  <c r="AO12" i="22"/>
  <c r="AN20" i="22"/>
  <c r="AA30" i="21"/>
  <c r="AA31" i="21" s="1"/>
  <c r="AB28" i="21"/>
  <c r="AC24" i="21"/>
  <c r="AC26" i="21" s="1"/>
  <c r="AC27" i="21" s="1"/>
  <c r="Z33" i="21"/>
  <c r="Z34" i="21" s="1"/>
  <c r="Z40" i="21" s="1"/>
  <c r="Z41" i="21" s="1"/>
  <c r="AC25" i="21"/>
  <c r="AA32" i="21"/>
  <c r="AD15" i="21"/>
  <c r="AD38" i="21"/>
  <c r="AD39" i="21" s="1"/>
  <c r="AD5" i="21"/>
  <c r="AD7" i="21" s="1"/>
  <c r="AD12" i="21"/>
  <c r="AD6" i="21"/>
  <c r="AD4" i="21"/>
  <c r="AD16" i="21"/>
  <c r="AC19" i="21"/>
  <c r="AB20" i="21"/>
  <c r="AB21" i="21"/>
  <c r="AB23" i="21"/>
  <c r="AB30" i="21" s="1"/>
  <c r="AB31" i="21" s="1"/>
  <c r="AA30" i="17"/>
  <c r="AA31" i="17" s="1"/>
  <c r="AB22" i="17"/>
  <c r="Z33" i="17"/>
  <c r="Z34" i="17" s="1"/>
  <c r="Z40" i="17" s="1"/>
  <c r="Z41" i="17" s="1"/>
  <c r="AA32" i="17"/>
  <c r="AD6" i="17"/>
  <c r="AD39" i="17"/>
  <c r="AD16" i="17"/>
  <c r="AD13" i="17"/>
  <c r="AD5" i="17"/>
  <c r="AD7" i="17" s="1"/>
  <c r="AD14" i="17"/>
  <c r="AD12" i="17"/>
  <c r="AD4" i="17"/>
  <c r="AB27" i="17"/>
  <c r="AB28" i="17" s="1"/>
  <c r="AC25" i="17"/>
  <c r="AC24" i="17"/>
  <c r="AC26" i="17" s="1"/>
  <c r="AC27" i="17" s="1"/>
  <c r="AB21" i="17"/>
  <c r="AB23" i="17"/>
  <c r="AM18" i="23" l="1"/>
  <c r="AM21" i="23" s="1"/>
  <c r="AM27" i="23" s="1"/>
  <c r="AM28" i="23" s="1"/>
  <c r="AM21" i="22"/>
  <c r="AM27" i="22" s="1"/>
  <c r="AM28" i="22" s="1"/>
  <c r="AN17" i="23"/>
  <c r="AN19" i="23" s="1"/>
  <c r="AO4" i="23"/>
  <c r="AO5" i="23"/>
  <c r="AO14" i="23"/>
  <c r="AO6" i="23"/>
  <c r="AO13" i="23"/>
  <c r="AO10" i="23"/>
  <c r="AO25" i="23"/>
  <c r="AO26" i="23" s="1"/>
  <c r="AN20" i="23"/>
  <c r="AD18" i="17"/>
  <c r="AC22" i="17"/>
  <c r="AN19" i="22"/>
  <c r="AD17" i="17"/>
  <c r="AO16" i="22"/>
  <c r="AO15" i="22"/>
  <c r="AN18" i="22"/>
  <c r="AA33" i="21"/>
  <c r="AA34" i="21" s="1"/>
  <c r="AA40" i="21" s="1"/>
  <c r="AA41" i="21" s="1"/>
  <c r="AO26" i="22"/>
  <c r="AP5" i="22"/>
  <c r="AP14" i="22"/>
  <c r="AP11" i="22"/>
  <c r="AP6" i="22"/>
  <c r="AP4" i="22"/>
  <c r="AP12" i="22"/>
  <c r="AP25" i="22"/>
  <c r="AP10" i="22"/>
  <c r="AO20" i="22"/>
  <c r="AC28" i="21"/>
  <c r="AD24" i="21"/>
  <c r="AD26" i="21" s="1"/>
  <c r="AD27" i="21" s="1"/>
  <c r="AB32" i="21"/>
  <c r="AB33" i="21" s="1"/>
  <c r="AC22" i="21"/>
  <c r="AC23" i="21"/>
  <c r="AC21" i="21"/>
  <c r="AC20" i="21"/>
  <c r="AE12" i="21"/>
  <c r="AE38" i="21"/>
  <c r="AE39" i="21" s="1"/>
  <c r="AE4" i="21"/>
  <c r="AE16" i="21"/>
  <c r="AE5" i="21"/>
  <c r="AE7" i="21" s="1"/>
  <c r="AE6" i="21"/>
  <c r="AE15" i="21"/>
  <c r="AD19" i="21"/>
  <c r="AD25" i="21"/>
  <c r="AA33" i="17"/>
  <c r="AA34" i="17" s="1"/>
  <c r="AA40" i="17" s="1"/>
  <c r="AA41" i="17" s="1"/>
  <c r="AB30" i="17"/>
  <c r="AB31" i="17" s="1"/>
  <c r="AD24" i="17"/>
  <c r="AD26" i="17" s="1"/>
  <c r="AD27" i="17" s="1"/>
  <c r="AC28" i="17"/>
  <c r="AC20" i="17"/>
  <c r="AC23" i="17"/>
  <c r="AC21" i="17"/>
  <c r="AD25" i="17"/>
  <c r="AE16" i="17"/>
  <c r="AE39" i="17"/>
  <c r="AE12" i="17"/>
  <c r="AE13" i="17"/>
  <c r="AE6" i="17"/>
  <c r="AE4" i="17"/>
  <c r="AE14" i="17"/>
  <c r="AE5" i="17"/>
  <c r="AE7" i="17" s="1"/>
  <c r="AB32" i="17"/>
  <c r="AB34" i="21" l="1"/>
  <c r="AB40" i="21" s="1"/>
  <c r="AB41" i="21" s="1"/>
  <c r="AN18" i="23"/>
  <c r="AN21" i="23" s="1"/>
  <c r="AN27" i="23" s="1"/>
  <c r="AN28" i="23" s="1"/>
  <c r="AN21" i="22"/>
  <c r="AN27" i="22" s="1"/>
  <c r="AN28" i="22" s="1"/>
  <c r="AO17" i="23"/>
  <c r="AO19" i="23" s="1"/>
  <c r="AO20" i="23"/>
  <c r="AP5" i="23"/>
  <c r="AP13" i="23"/>
  <c r="AP4" i="23"/>
  <c r="AP6" i="23"/>
  <c r="AP10" i="23"/>
  <c r="AP14" i="23"/>
  <c r="AP25" i="23"/>
  <c r="AP26" i="23" s="1"/>
  <c r="AC30" i="17"/>
  <c r="AC31" i="17" s="1"/>
  <c r="AE18" i="17"/>
  <c r="AP16" i="22"/>
  <c r="AE17" i="17"/>
  <c r="AO19" i="22"/>
  <c r="AP15" i="22"/>
  <c r="AP20" i="22"/>
  <c r="AQ4" i="22"/>
  <c r="AQ5" i="22"/>
  <c r="AQ12" i="22"/>
  <c r="AQ11" i="22"/>
  <c r="AQ6" i="22"/>
  <c r="AQ14" i="22"/>
  <c r="AQ25" i="22"/>
  <c r="AQ10" i="22"/>
  <c r="AO18" i="22"/>
  <c r="AP26" i="22"/>
  <c r="AC32" i="21"/>
  <c r="AC30" i="21"/>
  <c r="AC31" i="21" s="1"/>
  <c r="AD28" i="21"/>
  <c r="AE25" i="21"/>
  <c r="AF4" i="21"/>
  <c r="AF15" i="21"/>
  <c r="AF5" i="21"/>
  <c r="AF7" i="21" s="1"/>
  <c r="AF6" i="21"/>
  <c r="AF12" i="21"/>
  <c r="AF38" i="21"/>
  <c r="AF39" i="21" s="1"/>
  <c r="AF16" i="21"/>
  <c r="AE24" i="21"/>
  <c r="AE26" i="21" s="1"/>
  <c r="AE27" i="21" s="1"/>
  <c r="AE19" i="21"/>
  <c r="AD20" i="21"/>
  <c r="AD23" i="21"/>
  <c r="AD22" i="21"/>
  <c r="AD21" i="21"/>
  <c r="AB33" i="17"/>
  <c r="AB34" i="17" s="1"/>
  <c r="AB40" i="17" s="1"/>
  <c r="AB41" i="17" s="1"/>
  <c r="AD28" i="17"/>
  <c r="AC32" i="17"/>
  <c r="AE24" i="17"/>
  <c r="AE26" i="17" s="1"/>
  <c r="AF14" i="17"/>
  <c r="AF12" i="17"/>
  <c r="AF6" i="17"/>
  <c r="AF13" i="17"/>
  <c r="AF4" i="17"/>
  <c r="AF5" i="17"/>
  <c r="AF7" i="17" s="1"/>
  <c r="AF39" i="17"/>
  <c r="AF16" i="17"/>
  <c r="AD20" i="17"/>
  <c r="AD23" i="17"/>
  <c r="AD21" i="17"/>
  <c r="AD22" i="17"/>
  <c r="AE25" i="17"/>
  <c r="AC33" i="17" l="1"/>
  <c r="AC34" i="17" s="1"/>
  <c r="AC40" i="17" s="1"/>
  <c r="AC41" i="17" s="1"/>
  <c r="AP19" i="22"/>
  <c r="AP20" i="23"/>
  <c r="AE22" i="17"/>
  <c r="AQ14" i="23"/>
  <c r="AQ5" i="23"/>
  <c r="AQ10" i="23"/>
  <c r="AQ4" i="23"/>
  <c r="AQ6" i="23"/>
  <c r="AQ13" i="23"/>
  <c r="AQ25" i="23"/>
  <c r="AQ26" i="23" s="1"/>
  <c r="AP17" i="23"/>
  <c r="AP19" i="23" s="1"/>
  <c r="AO18" i="23"/>
  <c r="AO21" i="23" s="1"/>
  <c r="AO27" i="23" s="1"/>
  <c r="AO28" i="23" s="1"/>
  <c r="AO21" i="22"/>
  <c r="AO27" i="22" s="1"/>
  <c r="AO28" i="22" s="1"/>
  <c r="AF17" i="17"/>
  <c r="AF18" i="17"/>
  <c r="AQ15" i="22"/>
  <c r="AQ16" i="22"/>
  <c r="AC33" i="21"/>
  <c r="AC34" i="21" s="1"/>
  <c r="AC40" i="21" s="1"/>
  <c r="AC41" i="21" s="1"/>
  <c r="AQ26" i="22"/>
  <c r="AP18" i="22"/>
  <c r="AQ20" i="22"/>
  <c r="AR4" i="22"/>
  <c r="AR5" i="22"/>
  <c r="AR14" i="22"/>
  <c r="AR6" i="22"/>
  <c r="AR11" i="22"/>
  <c r="AR12" i="22"/>
  <c r="AR25" i="22"/>
  <c r="AR10" i="22"/>
  <c r="AE28" i="21"/>
  <c r="AD30" i="21"/>
  <c r="AD31" i="21" s="1"/>
  <c r="AF24" i="21"/>
  <c r="AF26" i="21" s="1"/>
  <c r="AF27" i="21" s="1"/>
  <c r="AF25" i="21"/>
  <c r="AE21" i="21"/>
  <c r="AE23" i="21"/>
  <c r="AE22" i="21"/>
  <c r="AD32" i="21"/>
  <c r="AF19" i="21"/>
  <c r="AF20" i="21" s="1"/>
  <c r="AE20" i="21"/>
  <c r="AG5" i="21"/>
  <c r="AG7" i="21" s="1"/>
  <c r="AG4" i="21"/>
  <c r="AG15" i="21"/>
  <c r="AG6" i="21"/>
  <c r="AG16" i="21"/>
  <c r="AG38" i="21"/>
  <c r="AG39" i="21" s="1"/>
  <c r="AG12" i="21"/>
  <c r="AD32" i="17"/>
  <c r="AF25" i="17"/>
  <c r="AD30" i="17"/>
  <c r="AD31" i="17" s="1"/>
  <c r="AF24" i="17"/>
  <c r="AF26" i="17" s="1"/>
  <c r="AF27" i="17" s="1"/>
  <c r="AG12" i="17"/>
  <c r="AG5" i="17"/>
  <c r="AG7" i="17" s="1"/>
  <c r="AG39" i="17"/>
  <c r="AG4" i="17"/>
  <c r="AG16" i="17"/>
  <c r="AG14" i="17"/>
  <c r="AG6" i="17"/>
  <c r="AG13" i="17"/>
  <c r="AE27" i="17"/>
  <c r="AE20" i="17"/>
  <c r="AE23" i="17"/>
  <c r="AE21" i="17"/>
  <c r="AE30" i="17" l="1"/>
  <c r="AE31" i="17" s="1"/>
  <c r="AP21" i="22"/>
  <c r="AP27" i="22" s="1"/>
  <c r="AP28" i="22" s="1"/>
  <c r="AP18" i="23"/>
  <c r="AP21" i="23" s="1"/>
  <c r="AP27" i="23" s="1"/>
  <c r="AP28" i="23" s="1"/>
  <c r="AQ20" i="23"/>
  <c r="AQ17" i="23"/>
  <c r="AQ19" i="23" s="1"/>
  <c r="AR6" i="23"/>
  <c r="AR4" i="23"/>
  <c r="AR5" i="23"/>
  <c r="AR10" i="23"/>
  <c r="AR14" i="23"/>
  <c r="AR13" i="23"/>
  <c r="AR25" i="23"/>
  <c r="AR26" i="23" s="1"/>
  <c r="AF20" i="17"/>
  <c r="AG17" i="17"/>
  <c r="AQ19" i="22"/>
  <c r="AG18" i="17"/>
  <c r="AR15" i="22"/>
  <c r="AR16" i="22"/>
  <c r="AS6" i="22"/>
  <c r="AS10" i="22"/>
  <c r="AS5" i="22"/>
  <c r="AS11" i="22"/>
  <c r="AS4" i="22"/>
  <c r="AS12" i="22"/>
  <c r="AS14" i="22"/>
  <c r="AS25" i="22"/>
  <c r="AQ18" i="22"/>
  <c r="AR26" i="22"/>
  <c r="AR20" i="22"/>
  <c r="AG24" i="21"/>
  <c r="AG26" i="21" s="1"/>
  <c r="AG27" i="21" s="1"/>
  <c r="AF28" i="21"/>
  <c r="AD33" i="21"/>
  <c r="AF22" i="21"/>
  <c r="AH16" i="21"/>
  <c r="AH15" i="21"/>
  <c r="AH4" i="21"/>
  <c r="AH6" i="21"/>
  <c r="AH5" i="21"/>
  <c r="AH7" i="21" s="1"/>
  <c r="AH12" i="21"/>
  <c r="AH38" i="21"/>
  <c r="AH39" i="21" s="1"/>
  <c r="AG25" i="21"/>
  <c r="AG19" i="21"/>
  <c r="AG20" i="21" s="1"/>
  <c r="AF23" i="21"/>
  <c r="AF21" i="21"/>
  <c r="AE30" i="21"/>
  <c r="AE31" i="21" s="1"/>
  <c r="AE32" i="21"/>
  <c r="AD33" i="17"/>
  <c r="AD34" i="17" s="1"/>
  <c r="AD40" i="17" s="1"/>
  <c r="AD41" i="17" s="1"/>
  <c r="AG24" i="17"/>
  <c r="AG26" i="17" s="1"/>
  <c r="AG27" i="17" s="1"/>
  <c r="AF28" i="17"/>
  <c r="AH39" i="17"/>
  <c r="AH12" i="17"/>
  <c r="AH6" i="17"/>
  <c r="AH13" i="17"/>
  <c r="AH4" i="17"/>
  <c r="AH14" i="17"/>
  <c r="AH5" i="17"/>
  <c r="AH7" i="17" s="1"/>
  <c r="AH16" i="17"/>
  <c r="AG25" i="17"/>
  <c r="AF22" i="17"/>
  <c r="AF23" i="17"/>
  <c r="AF21" i="17"/>
  <c r="AE28" i="17"/>
  <c r="AE32" i="17" s="1"/>
  <c r="AD34" i="21" l="1"/>
  <c r="AD40" i="21" s="1"/>
  <c r="AD41" i="21" s="1"/>
  <c r="AQ18" i="23"/>
  <c r="AQ21" i="23" s="1"/>
  <c r="AQ27" i="23" s="1"/>
  <c r="AQ28" i="23" s="1"/>
  <c r="AE33" i="17"/>
  <c r="AE34" i="17" s="1"/>
  <c r="AE40" i="17" s="1"/>
  <c r="AE41" i="17" s="1"/>
  <c r="AR17" i="23"/>
  <c r="AR19" i="23" s="1"/>
  <c r="AS5" i="23"/>
  <c r="AS4" i="23"/>
  <c r="AS14" i="23"/>
  <c r="AS6" i="23"/>
  <c r="AS10" i="23"/>
  <c r="AS13" i="23"/>
  <c r="AS25" i="23"/>
  <c r="AR20" i="23"/>
  <c r="AR19" i="22"/>
  <c r="AQ21" i="22"/>
  <c r="AQ27" i="22" s="1"/>
  <c r="AQ28" i="22" s="1"/>
  <c r="AH18" i="17"/>
  <c r="AH17" i="17"/>
  <c r="AS15" i="22"/>
  <c r="AS16" i="22"/>
  <c r="AF32" i="21"/>
  <c r="AG28" i="21"/>
  <c r="AS26" i="22"/>
  <c r="AR18" i="22"/>
  <c r="AT6" i="22"/>
  <c r="AT10" i="22"/>
  <c r="AT11" i="22"/>
  <c r="AT14" i="22"/>
  <c r="AT4" i="22"/>
  <c r="AT12" i="22"/>
  <c r="AT5" i="22"/>
  <c r="AT25" i="22"/>
  <c r="AS20" i="22"/>
  <c r="AG22" i="21"/>
  <c r="AF30" i="21"/>
  <c r="AF31" i="21" s="1"/>
  <c r="AH24" i="21"/>
  <c r="AH26" i="21" s="1"/>
  <c r="AH27" i="21" s="1"/>
  <c r="AE33" i="21"/>
  <c r="AE34" i="21" s="1"/>
  <c r="AE40" i="21" s="1"/>
  <c r="AE41" i="21" s="1"/>
  <c r="AG23" i="21"/>
  <c r="AG21" i="21"/>
  <c r="AI12" i="21"/>
  <c r="AI6" i="21"/>
  <c r="AI16" i="21"/>
  <c r="AI5" i="21"/>
  <c r="AI7" i="21" s="1"/>
  <c r="AI4" i="21"/>
  <c r="AI15" i="21"/>
  <c r="AI38" i="21"/>
  <c r="AI39" i="21" s="1"/>
  <c r="AH25" i="21"/>
  <c r="AH19" i="21"/>
  <c r="AH20" i="21" s="1"/>
  <c r="AF32" i="17"/>
  <c r="AF30" i="17"/>
  <c r="AF31" i="17" s="1"/>
  <c r="AI4" i="17"/>
  <c r="AI14" i="17"/>
  <c r="AI6" i="17"/>
  <c r="AI13" i="17"/>
  <c r="AI16" i="17"/>
  <c r="AI5" i="17"/>
  <c r="AI7" i="17" s="1"/>
  <c r="AI12" i="17"/>
  <c r="AI39" i="17"/>
  <c r="AH25" i="17"/>
  <c r="AG28" i="17"/>
  <c r="AG20" i="17"/>
  <c r="AG23" i="17"/>
  <c r="AG21" i="17"/>
  <c r="AH24" i="17"/>
  <c r="AH26" i="17" s="1"/>
  <c r="AG22" i="17"/>
  <c r="AR18" i="23" l="1"/>
  <c r="AR21" i="23" s="1"/>
  <c r="AR27" i="23" s="1"/>
  <c r="AR28" i="23" s="1"/>
  <c r="AS26" i="23"/>
  <c r="AS17" i="23"/>
  <c r="AS19" i="23" s="1"/>
  <c r="AS20" i="23"/>
  <c r="AT6" i="23"/>
  <c r="AT4" i="23"/>
  <c r="AT10" i="23"/>
  <c r="AT13" i="23"/>
  <c r="AT5" i="23"/>
  <c r="AT14" i="23"/>
  <c r="AT25" i="23"/>
  <c r="AT26" i="23" s="1"/>
  <c r="AR21" i="22"/>
  <c r="AR27" i="22" s="1"/>
  <c r="AR28" i="22" s="1"/>
  <c r="AH22" i="17"/>
  <c r="AS19" i="22"/>
  <c r="AG32" i="21"/>
  <c r="AI17" i="17"/>
  <c r="AI18" i="17"/>
  <c r="AF33" i="21"/>
  <c r="AF34" i="21" s="1"/>
  <c r="AF40" i="21" s="1"/>
  <c r="AF41" i="21" s="1"/>
  <c r="AT16" i="22"/>
  <c r="AT15" i="22"/>
  <c r="AS18" i="22"/>
  <c r="AG30" i="21"/>
  <c r="AG31" i="21" s="1"/>
  <c r="AT26" i="22"/>
  <c r="AT20" i="22"/>
  <c r="AH28" i="21"/>
  <c r="AH22" i="21"/>
  <c r="AI25" i="21"/>
  <c r="AI19" i="21"/>
  <c r="AJ16" i="21"/>
  <c r="AJ15" i="21"/>
  <c r="AJ5" i="21"/>
  <c r="AJ7" i="21" s="1"/>
  <c r="AJ4" i="21"/>
  <c r="AJ12" i="21"/>
  <c r="AJ38" i="21"/>
  <c r="AJ39" i="21" s="1"/>
  <c r="AJ6" i="21"/>
  <c r="AH23" i="21"/>
  <c r="AH21" i="21"/>
  <c r="AI24" i="21"/>
  <c r="AI26" i="21" s="1"/>
  <c r="AF33" i="17"/>
  <c r="AF34" i="17" s="1"/>
  <c r="AF40" i="17" s="1"/>
  <c r="AF41" i="17" s="1"/>
  <c r="AI24" i="17"/>
  <c r="AI26" i="17" s="1"/>
  <c r="AI27" i="17" s="1"/>
  <c r="AG32" i="17"/>
  <c r="AH27" i="17"/>
  <c r="AH28" i="17" s="1"/>
  <c r="AI25" i="17"/>
  <c r="AG30" i="17"/>
  <c r="AG31" i="17" s="1"/>
  <c r="AJ6" i="17"/>
  <c r="AJ13" i="17"/>
  <c r="AJ5" i="17"/>
  <c r="AJ7" i="17" s="1"/>
  <c r="AJ12" i="17"/>
  <c r="AJ4" i="17"/>
  <c r="AJ39" i="17"/>
  <c r="AJ16" i="17"/>
  <c r="AJ14" i="17"/>
  <c r="AH20" i="17"/>
  <c r="AH23" i="17"/>
  <c r="AH21" i="17"/>
  <c r="AS18" i="23" l="1"/>
  <c r="AS21" i="23" s="1"/>
  <c r="AS27" i="23" s="1"/>
  <c r="AS28" i="23" s="1"/>
  <c r="AI20" i="17"/>
  <c r="AH30" i="17"/>
  <c r="AH31" i="17" s="1"/>
  <c r="AT17" i="23"/>
  <c r="AT19" i="23" s="1"/>
  <c r="AT20" i="23"/>
  <c r="AS21" i="22"/>
  <c r="AS27" i="22" s="1"/>
  <c r="AS28" i="22" s="1"/>
  <c r="AG33" i="21"/>
  <c r="AG34" i="21" s="1"/>
  <c r="AG40" i="21" s="1"/>
  <c r="AG41" i="21" s="1"/>
  <c r="AT19" i="22"/>
  <c r="AT18" i="22"/>
  <c r="AJ18" i="17"/>
  <c r="AJ17" i="17"/>
  <c r="AJ24" i="21"/>
  <c r="AJ26" i="21" s="1"/>
  <c r="AJ27" i="21" s="1"/>
  <c r="AH32" i="21"/>
  <c r="AH30" i="21"/>
  <c r="AH31" i="21" s="1"/>
  <c r="AJ25" i="21"/>
  <c r="AI27" i="21"/>
  <c r="AI28" i="21" s="1"/>
  <c r="AK4" i="21"/>
  <c r="AK6" i="21"/>
  <c r="AK5" i="21"/>
  <c r="AK7" i="21" s="1"/>
  <c r="AK38" i="21"/>
  <c r="AK39" i="21" s="1"/>
  <c r="AK12" i="21"/>
  <c r="AK16" i="21"/>
  <c r="AK15" i="21"/>
  <c r="AJ19" i="21"/>
  <c r="AI22" i="21"/>
  <c r="AI21" i="21"/>
  <c r="AI23" i="21"/>
  <c r="AI20" i="21"/>
  <c r="AI22" i="17"/>
  <c r="AI28" i="17"/>
  <c r="AG33" i="17"/>
  <c r="AG34" i="17" s="1"/>
  <c r="AG40" i="17" s="1"/>
  <c r="AG41" i="17" s="1"/>
  <c r="AJ25" i="17"/>
  <c r="AI23" i="17"/>
  <c r="AI21" i="17"/>
  <c r="AJ24" i="17"/>
  <c r="AJ26" i="17" s="1"/>
  <c r="AK16" i="17"/>
  <c r="AK14" i="17"/>
  <c r="AK5" i="17"/>
  <c r="AK7" i="17" s="1"/>
  <c r="AK13" i="17"/>
  <c r="AK12" i="17"/>
  <c r="AK39" i="17"/>
  <c r="AK4" i="17"/>
  <c r="AK6" i="17"/>
  <c r="AH32" i="17"/>
  <c r="AH33" i="17" l="1"/>
  <c r="AH34" i="17" s="1"/>
  <c r="AH40" i="17" s="1"/>
  <c r="AH41" i="17" s="1"/>
  <c r="AT18" i="23"/>
  <c r="AT21" i="23" s="1"/>
  <c r="AT27" i="23" s="1"/>
  <c r="AT28" i="23" s="1"/>
  <c r="H7" i="29" s="1"/>
  <c r="AT21" i="22"/>
  <c r="AT27" i="22" s="1"/>
  <c r="AT28" i="22" s="1"/>
  <c r="E7" i="29" s="1"/>
  <c r="AK17" i="17"/>
  <c r="AK18" i="17"/>
  <c r="AI30" i="21"/>
  <c r="AI31" i="21" s="1"/>
  <c r="AH33" i="21"/>
  <c r="AH34" i="21" s="1"/>
  <c r="AH40" i="21" s="1"/>
  <c r="AH41" i="21" s="1"/>
  <c r="AJ28" i="21"/>
  <c r="AJ23" i="21"/>
  <c r="AJ21" i="21"/>
  <c r="AJ20" i="21"/>
  <c r="AJ22" i="21"/>
  <c r="AK19" i="21"/>
  <c r="AK22" i="21" s="1"/>
  <c r="AK25" i="21"/>
  <c r="AK24" i="21"/>
  <c r="AK26" i="21" s="1"/>
  <c r="AL4" i="21"/>
  <c r="AL12" i="21"/>
  <c r="AL15" i="21"/>
  <c r="AL5" i="21"/>
  <c r="AL7" i="21" s="1"/>
  <c r="AL38" i="21"/>
  <c r="AL39" i="21" s="1"/>
  <c r="AL6" i="21"/>
  <c r="AL16" i="21"/>
  <c r="AI32" i="21"/>
  <c r="AI30" i="17"/>
  <c r="AI31" i="17" s="1"/>
  <c r="AI32" i="17"/>
  <c r="AK25" i="17"/>
  <c r="AL14" i="17"/>
  <c r="AL16" i="17"/>
  <c r="AL6" i="17"/>
  <c r="AL5" i="17"/>
  <c r="AL7" i="17" s="1"/>
  <c r="AL39" i="17"/>
  <c r="AL13" i="17"/>
  <c r="AL12" i="17"/>
  <c r="AL4" i="17"/>
  <c r="AJ20" i="17"/>
  <c r="AJ23" i="17"/>
  <c r="AJ21" i="17"/>
  <c r="AJ27" i="17"/>
  <c r="AJ28" i="17" s="1"/>
  <c r="AJ22" i="17"/>
  <c r="AK24" i="17"/>
  <c r="AK26" i="17" s="1"/>
  <c r="AK27" i="17" s="1"/>
  <c r="F7" i="29" l="1"/>
  <c r="G7" i="29"/>
  <c r="D7" i="29"/>
  <c r="C7" i="29"/>
  <c r="AK22" i="17"/>
  <c r="AL18" i="17"/>
  <c r="AL17" i="17"/>
  <c r="AI33" i="21"/>
  <c r="AI34" i="21" s="1"/>
  <c r="AI40" i="21" s="1"/>
  <c r="AI41" i="21" s="1"/>
  <c r="AJ30" i="21"/>
  <c r="AJ31" i="21" s="1"/>
  <c r="AJ32" i="21"/>
  <c r="AL24" i="21"/>
  <c r="AL26" i="21" s="1"/>
  <c r="AL27" i="21" s="1"/>
  <c r="AL19" i="21"/>
  <c r="AL25" i="21"/>
  <c r="AK27" i="21"/>
  <c r="AK28" i="21" s="1"/>
  <c r="AK20" i="21"/>
  <c r="AK23" i="21"/>
  <c r="AK30" i="21" s="1"/>
  <c r="AK31" i="21" s="1"/>
  <c r="AK21" i="21"/>
  <c r="AM16" i="21"/>
  <c r="AM15" i="21"/>
  <c r="AM6" i="21"/>
  <c r="AM5" i="21"/>
  <c r="AM7" i="21" s="1"/>
  <c r="AM12" i="21"/>
  <c r="AM4" i="21"/>
  <c r="AM38" i="21"/>
  <c r="AM39" i="21" s="1"/>
  <c r="AI33" i="17"/>
  <c r="AI34" i="17" s="1"/>
  <c r="AI40" i="17" s="1"/>
  <c r="AI41" i="17" s="1"/>
  <c r="AJ32" i="17"/>
  <c r="AL24" i="17"/>
  <c r="AL26" i="17" s="1"/>
  <c r="AL27" i="17" s="1"/>
  <c r="AL25" i="17"/>
  <c r="AJ30" i="17"/>
  <c r="AJ31" i="17" s="1"/>
  <c r="AK20" i="17"/>
  <c r="AK23" i="17"/>
  <c r="AK21" i="17"/>
  <c r="AK28" i="17"/>
  <c r="AM12" i="17"/>
  <c r="AM16" i="17"/>
  <c r="AM13" i="17"/>
  <c r="AM5" i="17"/>
  <c r="AM7" i="17" s="1"/>
  <c r="AM4" i="17"/>
  <c r="AM6" i="17"/>
  <c r="AM14" i="17"/>
  <c r="AM39" i="17"/>
  <c r="AK30" i="17" l="1"/>
  <c r="AK31" i="17" s="1"/>
  <c r="AL20" i="17"/>
  <c r="AM18" i="17"/>
  <c r="AM17" i="17"/>
  <c r="AJ33" i="21"/>
  <c r="AJ34" i="21" s="1"/>
  <c r="AJ40" i="21" s="1"/>
  <c r="AJ41" i="21" s="1"/>
  <c r="AM24" i="21"/>
  <c r="AM26" i="21" s="1"/>
  <c r="AM27" i="21" s="1"/>
  <c r="AL28" i="21"/>
  <c r="AN15" i="21"/>
  <c r="AN38" i="21"/>
  <c r="AN39" i="21" s="1"/>
  <c r="AN6" i="21"/>
  <c r="AN16" i="21"/>
  <c r="AN12" i="21"/>
  <c r="AN4" i="21"/>
  <c r="AN5" i="21"/>
  <c r="AN7" i="21" s="1"/>
  <c r="AK32" i="21"/>
  <c r="AK33" i="21" s="1"/>
  <c r="AK34" i="21" s="1"/>
  <c r="AK40" i="21" s="1"/>
  <c r="AK41" i="21" s="1"/>
  <c r="AM25" i="21"/>
  <c r="AM19" i="21"/>
  <c r="AL20" i="21"/>
  <c r="AL23" i="21"/>
  <c r="AL21" i="21"/>
  <c r="AL22" i="21"/>
  <c r="AL22" i="17"/>
  <c r="AJ33" i="17"/>
  <c r="AJ34" i="17" s="1"/>
  <c r="AJ40" i="17" s="1"/>
  <c r="AJ41" i="17" s="1"/>
  <c r="AL28" i="17"/>
  <c r="AK32" i="17"/>
  <c r="AM24" i="17"/>
  <c r="AM26" i="17" s="1"/>
  <c r="AL21" i="17"/>
  <c r="AL23" i="17"/>
  <c r="AM25" i="17"/>
  <c r="AN12" i="17"/>
  <c r="AN16" i="17"/>
  <c r="AN6" i="17"/>
  <c r="AN5" i="17"/>
  <c r="AN7" i="17" s="1"/>
  <c r="AN14" i="17"/>
  <c r="AN39" i="17"/>
  <c r="AN13" i="17"/>
  <c r="AN4" i="17"/>
  <c r="AK33" i="17" l="1"/>
  <c r="AK34" i="17" s="1"/>
  <c r="AK40" i="17" s="1"/>
  <c r="AK41" i="17" s="1"/>
  <c r="AM20" i="17"/>
  <c r="AN18" i="17"/>
  <c r="AN17" i="17"/>
  <c r="AM28" i="21"/>
  <c r="AN24" i="21"/>
  <c r="AN26" i="21" s="1"/>
  <c r="AN27" i="21" s="1"/>
  <c r="AL32" i="21"/>
  <c r="AO15" i="21"/>
  <c r="AO5" i="21"/>
  <c r="AO7" i="21" s="1"/>
  <c r="AO38" i="21"/>
  <c r="AO39" i="21" s="1"/>
  <c r="AO12" i="21"/>
  <c r="AO4" i="21"/>
  <c r="AO16" i="21"/>
  <c r="AO6" i="21"/>
  <c r="AL30" i="21"/>
  <c r="AL31" i="21" s="1"/>
  <c r="AM21" i="21"/>
  <c r="AM23" i="21"/>
  <c r="AM22" i="21"/>
  <c r="AM20" i="21"/>
  <c r="AN19" i="21"/>
  <c r="AN20" i="21" s="1"/>
  <c r="AN25" i="21"/>
  <c r="AL30" i="17"/>
  <c r="AL31" i="17" s="1"/>
  <c r="AN25" i="17"/>
  <c r="AO12" i="17"/>
  <c r="AO5" i="17"/>
  <c r="AO7" i="17" s="1"/>
  <c r="AO6" i="17"/>
  <c r="AO13" i="17"/>
  <c r="AO39" i="17"/>
  <c r="AO4" i="17"/>
  <c r="AO16" i="17"/>
  <c r="AO14" i="17"/>
  <c r="AL32" i="17"/>
  <c r="AN24" i="17"/>
  <c r="AN26" i="17" s="1"/>
  <c r="AN27" i="17" s="1"/>
  <c r="AM22" i="17"/>
  <c r="AM23" i="17"/>
  <c r="AM21" i="17"/>
  <c r="AM27" i="17"/>
  <c r="AM28" i="17" s="1"/>
  <c r="AN22" i="17" l="1"/>
  <c r="AO18" i="17"/>
  <c r="AO17" i="17"/>
  <c r="AO24" i="21"/>
  <c r="AO26" i="21" s="1"/>
  <c r="AO27" i="21" s="1"/>
  <c r="AN28" i="21"/>
  <c r="AM32" i="21"/>
  <c r="AO25" i="21"/>
  <c r="AM30" i="21"/>
  <c r="AM31" i="21" s="1"/>
  <c r="AP5" i="21"/>
  <c r="AP7" i="21" s="1"/>
  <c r="AP6" i="21"/>
  <c r="AP38" i="21"/>
  <c r="AP39" i="21" s="1"/>
  <c r="AP4" i="21"/>
  <c r="AP15" i="21"/>
  <c r="AP12" i="21"/>
  <c r="AP16" i="21"/>
  <c r="AN23" i="21"/>
  <c r="AN21" i="21"/>
  <c r="AN22" i="21"/>
  <c r="AO19" i="21"/>
  <c r="AO20" i="21" s="1"/>
  <c r="AL33" i="21"/>
  <c r="AL34" i="21" s="1"/>
  <c r="AL40" i="21" s="1"/>
  <c r="AL41" i="21" s="1"/>
  <c r="AL33" i="17"/>
  <c r="AL34" i="17" s="1"/>
  <c r="AL40" i="17" s="1"/>
  <c r="AL41" i="17" s="1"/>
  <c r="AM32" i="17"/>
  <c r="AP5" i="17"/>
  <c r="AP7" i="17" s="1"/>
  <c r="AP16" i="17"/>
  <c r="AP6" i="17"/>
  <c r="AP12" i="17"/>
  <c r="AP39" i="17"/>
  <c r="AP4" i="17"/>
  <c r="AP13" i="17"/>
  <c r="AP14" i="17"/>
  <c r="AM30" i="17"/>
  <c r="AM31" i="17" s="1"/>
  <c r="AO25" i="17"/>
  <c r="AO24" i="17"/>
  <c r="AO26" i="17" s="1"/>
  <c r="AN20" i="17"/>
  <c r="AN21" i="17"/>
  <c r="AN23" i="17"/>
  <c r="AN28" i="17"/>
  <c r="AN30" i="17" l="1"/>
  <c r="AN31" i="17" s="1"/>
  <c r="AO22" i="17"/>
  <c r="AP18" i="17"/>
  <c r="AP17" i="17"/>
  <c r="AO28" i="21"/>
  <c r="AN32" i="21"/>
  <c r="AM33" i="21"/>
  <c r="AM34" i="21" s="1"/>
  <c r="AM40" i="21" s="1"/>
  <c r="AM41" i="21" s="1"/>
  <c r="AP24" i="21"/>
  <c r="AP26" i="21" s="1"/>
  <c r="AP27" i="21" s="1"/>
  <c r="AO22" i="21"/>
  <c r="AN30" i="21"/>
  <c r="AN31" i="21" s="1"/>
  <c r="AO21" i="21"/>
  <c r="AO23" i="21"/>
  <c r="AP19" i="21"/>
  <c r="AP25" i="21"/>
  <c r="AQ15" i="21"/>
  <c r="AQ6" i="21"/>
  <c r="AQ4" i="21"/>
  <c r="AQ5" i="21"/>
  <c r="AQ7" i="21" s="1"/>
  <c r="AQ12" i="21"/>
  <c r="AQ16" i="21"/>
  <c r="AQ38" i="21"/>
  <c r="AQ39" i="21" s="1"/>
  <c r="AM33" i="17"/>
  <c r="AM34" i="17" s="1"/>
  <c r="AM40" i="17" s="1"/>
  <c r="AM41" i="17" s="1"/>
  <c r="AN32" i="17"/>
  <c r="AP24" i="17"/>
  <c r="AP26" i="17" s="1"/>
  <c r="AP25" i="17"/>
  <c r="AO27" i="17"/>
  <c r="AO28" i="17" s="1"/>
  <c r="AO20" i="17"/>
  <c r="AO21" i="17"/>
  <c r="AO23" i="17"/>
  <c r="AQ39" i="17"/>
  <c r="AQ13" i="17"/>
  <c r="AQ12" i="17"/>
  <c r="AQ5" i="17"/>
  <c r="AQ7" i="17" s="1"/>
  <c r="AQ16" i="17"/>
  <c r="AQ4" i="17"/>
  <c r="AQ14" i="17"/>
  <c r="AQ6" i="17"/>
  <c r="AN33" i="17" l="1"/>
  <c r="AN34" i="17" s="1"/>
  <c r="AN40" i="17" s="1"/>
  <c r="AN41" i="17" s="1"/>
  <c r="AO30" i="17"/>
  <c r="AO31" i="17" s="1"/>
  <c r="AP22" i="17"/>
  <c r="AO32" i="21"/>
  <c r="AN33" i="21"/>
  <c r="AN34" i="21" s="1"/>
  <c r="AN40" i="21" s="1"/>
  <c r="AN41" i="21" s="1"/>
  <c r="AQ18" i="17"/>
  <c r="AQ17" i="17"/>
  <c r="AP28" i="21"/>
  <c r="AO30" i="21"/>
  <c r="AO31" i="21" s="1"/>
  <c r="AQ24" i="21"/>
  <c r="AQ26" i="21" s="1"/>
  <c r="AQ27" i="21" s="1"/>
  <c r="AQ25" i="21"/>
  <c r="AP23" i="21"/>
  <c r="AP21" i="21"/>
  <c r="AR38" i="21"/>
  <c r="AR39" i="21" s="1"/>
  <c r="AR4" i="21"/>
  <c r="AR15" i="21"/>
  <c r="AR6" i="21"/>
  <c r="AR12" i="21"/>
  <c r="AR16" i="21"/>
  <c r="AR5" i="21"/>
  <c r="AR7" i="21" s="1"/>
  <c r="AP22" i="21"/>
  <c r="AP20" i="21"/>
  <c r="AQ19" i="21"/>
  <c r="AR39" i="17"/>
  <c r="AR14" i="17"/>
  <c r="AR16" i="17"/>
  <c r="AR4" i="17"/>
  <c r="AR5" i="17"/>
  <c r="AR7" i="17" s="1"/>
  <c r="AR12" i="17"/>
  <c r="AR6" i="17"/>
  <c r="AR13" i="17"/>
  <c r="AQ24" i="17"/>
  <c r="AQ26" i="17" s="1"/>
  <c r="AO32" i="17"/>
  <c r="AP20" i="17"/>
  <c r="AP21" i="17"/>
  <c r="AP23" i="17"/>
  <c r="AQ25" i="17"/>
  <c r="AP27" i="17"/>
  <c r="AP28" i="17" s="1"/>
  <c r="AP30" i="17" l="1"/>
  <c r="AP31" i="17" s="1"/>
  <c r="AO33" i="17"/>
  <c r="AO34" i="17" s="1"/>
  <c r="AO40" i="17" s="1"/>
  <c r="AO41" i="17" s="1"/>
  <c r="AQ22" i="17"/>
  <c r="AR17" i="17"/>
  <c r="AO33" i="21"/>
  <c r="AO34" i="21" s="1"/>
  <c r="AO40" i="21" s="1"/>
  <c r="AO41" i="21" s="1"/>
  <c r="AR18" i="17"/>
  <c r="AQ28" i="21"/>
  <c r="AR24" i="21"/>
  <c r="AR26" i="21" s="1"/>
  <c r="AR27" i="21" s="1"/>
  <c r="AP32" i="21"/>
  <c r="AQ20" i="21"/>
  <c r="AQ21" i="21"/>
  <c r="AQ23" i="21"/>
  <c r="AS4" i="21"/>
  <c r="AS38" i="21"/>
  <c r="AS39" i="21" s="1"/>
  <c r="AS5" i="21"/>
  <c r="AS7" i="21" s="1"/>
  <c r="AS15" i="21"/>
  <c r="AS6" i="21"/>
  <c r="AS12" i="21"/>
  <c r="AS16" i="21"/>
  <c r="AR25" i="21"/>
  <c r="AR19" i="21"/>
  <c r="AR20" i="21" s="1"/>
  <c r="AP30" i="21"/>
  <c r="AP31" i="21" s="1"/>
  <c r="AQ22" i="21"/>
  <c r="AP32" i="17"/>
  <c r="AR24" i="17"/>
  <c r="AR26" i="17" s="1"/>
  <c r="AR27" i="17" s="1"/>
  <c r="AQ20" i="17"/>
  <c r="AQ23" i="17"/>
  <c r="AQ21" i="17"/>
  <c r="AS5" i="17"/>
  <c r="AS7" i="17" s="1"/>
  <c r="AS12" i="17"/>
  <c r="AS39" i="17"/>
  <c r="AS6" i="17"/>
  <c r="AS16" i="17"/>
  <c r="AS4" i="17"/>
  <c r="AS13" i="17"/>
  <c r="AS14" i="17"/>
  <c r="AQ27" i="17"/>
  <c r="AR25" i="17"/>
  <c r="AP33" i="17" l="1"/>
  <c r="AP34" i="17" s="1"/>
  <c r="AP40" i="17" s="1"/>
  <c r="AP41" i="17" s="1"/>
  <c r="AQ30" i="17"/>
  <c r="AQ31" i="17" s="1"/>
  <c r="AR22" i="17"/>
  <c r="AS17" i="17"/>
  <c r="AS18" i="17"/>
  <c r="AR28" i="21"/>
  <c r="AQ30" i="21"/>
  <c r="AQ31" i="21" s="1"/>
  <c r="AS24" i="21"/>
  <c r="AS26" i="21" s="1"/>
  <c r="AS27" i="21" s="1"/>
  <c r="AT12" i="21"/>
  <c r="AT6" i="21"/>
  <c r="AT15" i="21"/>
  <c r="AT16" i="21"/>
  <c r="AT4" i="21"/>
  <c r="AT5" i="21"/>
  <c r="AT7" i="21" s="1"/>
  <c r="AT38" i="21"/>
  <c r="AT39" i="21" s="1"/>
  <c r="H5" i="29" s="1"/>
  <c r="AS19" i="21"/>
  <c r="AS25" i="21"/>
  <c r="AR22" i="21"/>
  <c r="AR23" i="21"/>
  <c r="AR21" i="21"/>
  <c r="AQ32" i="21"/>
  <c r="AP33" i="21"/>
  <c r="AP34" i="21" s="1"/>
  <c r="AP40" i="21" s="1"/>
  <c r="AP41" i="21" s="1"/>
  <c r="AR28" i="17"/>
  <c r="AR21" i="17"/>
  <c r="AR23" i="17"/>
  <c r="AS25" i="17"/>
  <c r="AQ28" i="17"/>
  <c r="AQ32" i="17" s="1"/>
  <c r="AT5" i="17"/>
  <c r="AT7" i="17" s="1"/>
  <c r="AT16" i="17"/>
  <c r="AT6" i="17"/>
  <c r="AT12" i="17"/>
  <c r="AT39" i="17"/>
  <c r="E5" i="29" s="1"/>
  <c r="AT13" i="17"/>
  <c r="AT4" i="17"/>
  <c r="AT14" i="17"/>
  <c r="AS24" i="17"/>
  <c r="AS26" i="17" s="1"/>
  <c r="AR20" i="17"/>
  <c r="G5" i="29" l="1"/>
  <c r="D5" i="29"/>
  <c r="C5" i="29"/>
  <c r="F5" i="29"/>
  <c r="AQ33" i="17"/>
  <c r="AQ34" i="17" s="1"/>
  <c r="AQ40" i="17" s="1"/>
  <c r="AQ41" i="17" s="1"/>
  <c r="AR30" i="17"/>
  <c r="AR31" i="17" s="1"/>
  <c r="AS20" i="17"/>
  <c r="AT18" i="17"/>
  <c r="AT17" i="17"/>
  <c r="AR32" i="21"/>
  <c r="AT25" i="21"/>
  <c r="AS28" i="21"/>
  <c r="AQ33" i="21"/>
  <c r="AQ34" i="21" s="1"/>
  <c r="AQ40" i="21" s="1"/>
  <c r="AQ41" i="21" s="1"/>
  <c r="AS23" i="21"/>
  <c r="AS21" i="21"/>
  <c r="AS22" i="21"/>
  <c r="AR30" i="21"/>
  <c r="AR31" i="21" s="1"/>
  <c r="AS20" i="21"/>
  <c r="AT19" i="21"/>
  <c r="AT24" i="21"/>
  <c r="AT26" i="21" s="1"/>
  <c r="AT27" i="21" s="1"/>
  <c r="AS22" i="17"/>
  <c r="AR32" i="17"/>
  <c r="AS23" i="17"/>
  <c r="AS21" i="17"/>
  <c r="AT25" i="17"/>
  <c r="AS27" i="17"/>
  <c r="AS28" i="17" s="1"/>
  <c r="AT24" i="17"/>
  <c r="AT26" i="17" s="1"/>
  <c r="AR33" i="17" l="1"/>
  <c r="AR34" i="17" s="1"/>
  <c r="AR40" i="17" s="1"/>
  <c r="AR41" i="17" s="1"/>
  <c r="AT20" i="17"/>
  <c r="AR33" i="21"/>
  <c r="AR34" i="21" s="1"/>
  <c r="AR40" i="21" s="1"/>
  <c r="AR41" i="21" s="1"/>
  <c r="AT28" i="21"/>
  <c r="AS30" i="21"/>
  <c r="AS31" i="21" s="1"/>
  <c r="AS32" i="21"/>
  <c r="AT22" i="21"/>
  <c r="AT21" i="21"/>
  <c r="AT23" i="21"/>
  <c r="AT20" i="21"/>
  <c r="AS30" i="17"/>
  <c r="AS31" i="17" s="1"/>
  <c r="AT22" i="17"/>
  <c r="AT27" i="17"/>
  <c r="AT28" i="17" s="1"/>
  <c r="AS32" i="17"/>
  <c r="AT23" i="17"/>
  <c r="AT21" i="17"/>
  <c r="AS33" i="21" l="1"/>
  <c r="AS34" i="21" s="1"/>
  <c r="AS40" i="21" s="1"/>
  <c r="AS41" i="21" s="1"/>
  <c r="AT30" i="21"/>
  <c r="AT31" i="21" s="1"/>
  <c r="AT32" i="21"/>
  <c r="AS33" i="17"/>
  <c r="AS34" i="17" s="1"/>
  <c r="AS40" i="17" s="1"/>
  <c r="AS41" i="17" s="1"/>
  <c r="AT30" i="17"/>
  <c r="AT31" i="17" s="1"/>
  <c r="AT32" i="17"/>
  <c r="AT33" i="21" l="1"/>
  <c r="AT34" i="21" s="1"/>
  <c r="AT40" i="21" s="1"/>
  <c r="AT33" i="17"/>
  <c r="AT34" i="17" s="1"/>
  <c r="AT40" i="17" s="1"/>
  <c r="AT41" i="21" l="1"/>
  <c r="AT41" i="17"/>
  <c r="E6" i="29" s="1"/>
  <c r="H6" i="29" l="1"/>
  <c r="C6" i="29"/>
  <c r="D6" i="29"/>
  <c r="G6" i="29"/>
  <c r="F6" i="2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tc={6230E5A5-A177-4975-9486-8E836936B63A}</author>
  </authors>
  <commentList>
    <comment ref="M92" authorId="0" shapeId="0" xr:uid="{6230E5A5-A177-4975-9486-8E836936B63A}">
      <text>
        <t>[Threaded comment]
Your version of Excel allows you to read this threaded comment; however, any edits to it will get removed if the file is opened in a newer version of Excel. Learn more: https://go.microsoft.com/fwlink/?linkid=870924
Comment:
    Made into Cyl Strength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tc={1A112A3F-D939-4DD5-B21A-1C84A8D79EE4}</author>
  </authors>
  <commentList>
    <comment ref="K174" authorId="0" shapeId="0" xr:uid="{1A112A3F-D939-4DD5-B21A-1C84A8D79EE4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Value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<sst xmlns="http://schemas.openxmlformats.org/spreadsheetml/2006/main" count="1273" uniqueCount="504">
  <si>
    <t>t (mm)</t>
  </si>
  <si>
    <t>fc type</t>
  </si>
  <si>
    <t>N Test (kN)</t>
  </si>
  <si>
    <t>Cyl</t>
  </si>
  <si>
    <t>B (mm)</t>
  </si>
  <si>
    <t>H (mm)</t>
  </si>
  <si>
    <t>n</t>
  </si>
  <si>
    <t>λp</t>
  </si>
  <si>
    <t>L  (mm)</t>
  </si>
  <si>
    <t>D (mm)</t>
  </si>
  <si>
    <t>C20-50x1.2A</t>
  </si>
  <si>
    <t>C20-50x1.2B</t>
  </si>
  <si>
    <t>C30-50x1.2A</t>
  </si>
  <si>
    <t>C30-50x1.2B</t>
  </si>
  <si>
    <t>C20-50x1.6A</t>
  </si>
  <si>
    <t>C20-50x1.6B</t>
  </si>
  <si>
    <t>C30-50x1.6A</t>
  </si>
  <si>
    <t>C30-50x1.6B</t>
  </si>
  <si>
    <t>C20-100x1.6A</t>
  </si>
  <si>
    <t>C20-100x1.6B</t>
  </si>
  <si>
    <t>C30-100x1.6A</t>
  </si>
  <si>
    <t>C30-100x1.6B</t>
  </si>
  <si>
    <t>C20-127x1.6A</t>
  </si>
  <si>
    <t>C20-127x1.6B</t>
  </si>
  <si>
    <t>C30-127x1.6A</t>
  </si>
  <si>
    <t>C30-127x1.6B</t>
  </si>
  <si>
    <t>C20-150x1.6A</t>
  </si>
  <si>
    <t>C20-150x1.6B</t>
  </si>
  <si>
    <t>C30-150x1.6A</t>
  </si>
  <si>
    <t>C30-150x1.6B</t>
  </si>
  <si>
    <t>C20-200x2.0A</t>
  </si>
  <si>
    <t>C30-200x2.0A</t>
  </si>
  <si>
    <t>C30-200x2.0B</t>
  </si>
  <si>
    <t>S20-50x2A</t>
  </si>
  <si>
    <t>S20-50x2B</t>
  </si>
  <si>
    <t>S30-50x2A</t>
  </si>
  <si>
    <t>S30-50x2B</t>
  </si>
  <si>
    <t>S20-50x3A</t>
  </si>
  <si>
    <t>S20-50x3B</t>
  </si>
  <si>
    <t>S30-50x3A</t>
  </si>
  <si>
    <t>S30-50x3B</t>
  </si>
  <si>
    <t>S20-100x3A</t>
  </si>
  <si>
    <t>S20-100x3B</t>
  </si>
  <si>
    <t>S30-100x3A</t>
  </si>
  <si>
    <t>S30-100x3B</t>
  </si>
  <si>
    <t>S20-100x5A</t>
  </si>
  <si>
    <t>S20-100x5B</t>
  </si>
  <si>
    <t>S30-100x5A</t>
  </si>
  <si>
    <t>S30-100x5B</t>
  </si>
  <si>
    <t>S20-150x3A</t>
  </si>
  <si>
    <t>S20-150x3B</t>
  </si>
  <si>
    <t>S30-150x3A</t>
  </si>
  <si>
    <t>S30-150x3B</t>
  </si>
  <si>
    <t>S20-150x5A</t>
  </si>
  <si>
    <t>S20-150x5B</t>
  </si>
  <si>
    <t>S30-150x5A</t>
  </si>
  <si>
    <t>S30-150x5B</t>
  </si>
  <si>
    <t>S1-127</t>
  </si>
  <si>
    <t>CFT1-127</t>
  </si>
  <si>
    <t>S2-152</t>
  </si>
  <si>
    <t>CFT2-152</t>
  </si>
  <si>
    <t>C1-1a</t>
  </si>
  <si>
    <t>C1-1b</t>
  </si>
  <si>
    <t>C2-1a</t>
  </si>
  <si>
    <t>C2-1b</t>
  </si>
  <si>
    <t>S1-1a</t>
  </si>
  <si>
    <t>S1-1b</t>
  </si>
  <si>
    <t>S20-50x3-A</t>
  </si>
  <si>
    <t>S20-100x5-A</t>
  </si>
  <si>
    <t>S30-100x3-A</t>
  </si>
  <si>
    <t>S30-150x3-A</t>
  </si>
  <si>
    <t>SHS1C40</t>
  </si>
  <si>
    <t>SHS1C60</t>
  </si>
  <si>
    <t>SHS2C40</t>
  </si>
  <si>
    <t>SHS2C60</t>
  </si>
  <si>
    <t>SHS2C80</t>
  </si>
  <si>
    <t>SHS-5-C60</t>
  </si>
  <si>
    <t>SHS 100x100x3-C40</t>
  </si>
  <si>
    <t>SHS 100x100x3-C60</t>
  </si>
  <si>
    <t>SHS 100x100x3-C80</t>
  </si>
  <si>
    <t>SHS 120x120x5-C40</t>
  </si>
  <si>
    <t>SHS 120x120x5-C60</t>
  </si>
  <si>
    <t>SHS 120x120x5-C80</t>
  </si>
  <si>
    <t>SHS 150x150x5-C40</t>
  </si>
  <si>
    <t>SHS 150x150x5-C60</t>
  </si>
  <si>
    <t>SHS 150x150x5-C80</t>
  </si>
  <si>
    <t>RHS 100x50x5-C40</t>
  </si>
  <si>
    <t>RHS 100x50x5-C60</t>
  </si>
  <si>
    <t>RHS 100x50x5-C80</t>
  </si>
  <si>
    <t>RHS 150x100x5-C40</t>
  </si>
  <si>
    <t>RHS 150x100x5-C60</t>
  </si>
  <si>
    <t>RHS 150x100x5-C80</t>
  </si>
  <si>
    <t>D73-C90-T0</t>
  </si>
  <si>
    <t>D73-C90-T15</t>
  </si>
  <si>
    <t>D73-C90-T30</t>
  </si>
  <si>
    <t>D73-C90-T45</t>
  </si>
  <si>
    <t>D73-C140-T0</t>
  </si>
  <si>
    <t>D73-C140-T15</t>
  </si>
  <si>
    <t>D73-C140-T30</t>
  </si>
  <si>
    <t>D73-C140-T45</t>
  </si>
  <si>
    <t>D89-C90-T0</t>
  </si>
  <si>
    <t>D89-C90-T15</t>
  </si>
  <si>
    <t>D89-C90-T30</t>
  </si>
  <si>
    <t>D89-C90-T45</t>
  </si>
  <si>
    <t>D89-C140-T0</t>
  </si>
  <si>
    <t>D89-C140-T15</t>
  </si>
  <si>
    <t>D89-C140-T30</t>
  </si>
  <si>
    <t>D89-C140-T45</t>
  </si>
  <si>
    <t>C-3-L-RS-1</t>
  </si>
  <si>
    <t>C-3-L-RS-2</t>
  </si>
  <si>
    <t>C-3-H-RS-1</t>
  </si>
  <si>
    <t>C-3-H-RS-2</t>
  </si>
  <si>
    <t>C-4-L-RS-1</t>
  </si>
  <si>
    <t>C-4-L-RS-2</t>
  </si>
  <si>
    <t>C-5-L-RS-1</t>
  </si>
  <si>
    <t>C-5-L-RS-2</t>
  </si>
  <si>
    <t>C-3-L-DS-1</t>
  </si>
  <si>
    <t>C-3-L-DS-2</t>
  </si>
  <si>
    <t>C-3-H-DS-1</t>
  </si>
  <si>
    <t>C-3-H-DS-2</t>
  </si>
  <si>
    <t>C-4-L-DS-1</t>
  </si>
  <si>
    <t>C-4-L-DS-2</t>
  </si>
  <si>
    <t>C-5-L-DS-1</t>
  </si>
  <si>
    <t>C-5-L-DS-2</t>
  </si>
  <si>
    <t>C-3-L-SS-1</t>
  </si>
  <si>
    <t>C-3-L-SS-2</t>
  </si>
  <si>
    <t>C-3-H-SS-1</t>
  </si>
  <si>
    <t>C-3-H-SS-2</t>
  </si>
  <si>
    <t>C-4-L-SS-1</t>
  </si>
  <si>
    <t>C-4-L-SS-2</t>
  </si>
  <si>
    <t>C-5-L-SS-1</t>
  </si>
  <si>
    <t>C-5-L-SS-2</t>
  </si>
  <si>
    <t>S-3-L-RS-1</t>
  </si>
  <si>
    <t>S-3-L-RS-2</t>
  </si>
  <si>
    <t>S-3-H-RS-1</t>
  </si>
  <si>
    <t>S-3-H-RS-2</t>
  </si>
  <si>
    <t>S-4-L-RS-1</t>
  </si>
  <si>
    <t>S-4-L-RS-2</t>
  </si>
  <si>
    <t>S-5-L-RS-1</t>
  </si>
  <si>
    <t>S-5-L-RS-2</t>
  </si>
  <si>
    <t>S-3-L-DS-1</t>
  </si>
  <si>
    <t>S-4-L-DS-1</t>
  </si>
  <si>
    <t>S-3-L-DS-2</t>
  </si>
  <si>
    <t>S-3-H-DS-1</t>
  </si>
  <si>
    <t>S-3-H-DS-2</t>
  </si>
  <si>
    <t>S-4-L-DS-2</t>
  </si>
  <si>
    <t>S-5-L-DS-1</t>
  </si>
  <si>
    <t>S-5-L-DS-2</t>
  </si>
  <si>
    <t>S-3-L-SS-1</t>
  </si>
  <si>
    <t>S-3-L-SS-2</t>
  </si>
  <si>
    <t>S-3-H-SS-1</t>
  </si>
  <si>
    <t>S-3-H-SS-2</t>
  </si>
  <si>
    <t>S-4-L-SS-1</t>
  </si>
  <si>
    <t>S-4-L-SS-2</t>
  </si>
  <si>
    <t>S-5-L-SS-1</t>
  </si>
  <si>
    <t>S-5-L-SS-2</t>
  </si>
  <si>
    <t>Cube</t>
  </si>
  <si>
    <t>D73-C50</t>
  </si>
  <si>
    <t>D73-C50-C-1</t>
  </si>
  <si>
    <t>D73-C50-C-2</t>
  </si>
  <si>
    <t>D73-C50-C-3</t>
  </si>
  <si>
    <t>D73-C50-S-1</t>
  </si>
  <si>
    <t>D73-C60-S-1</t>
  </si>
  <si>
    <t>D73-C50-S-2</t>
  </si>
  <si>
    <t>D73-C50-S-3</t>
  </si>
  <si>
    <t>D73-C60</t>
  </si>
  <si>
    <t>D73-C60-C-1</t>
  </si>
  <si>
    <t>D73-C60-C-2</t>
  </si>
  <si>
    <t>D73-C60-C-3</t>
  </si>
  <si>
    <t>D73-C60-S-2</t>
  </si>
  <si>
    <t>D73-C60-S-3</t>
  </si>
  <si>
    <t>D89-C60</t>
  </si>
  <si>
    <t>D89-C60-C-1</t>
  </si>
  <si>
    <t>D89-C60-C-2</t>
  </si>
  <si>
    <t>D89-C60-C-3</t>
  </si>
  <si>
    <t>D73-C100-L6</t>
  </si>
  <si>
    <t>D73-C140-L6</t>
  </si>
  <si>
    <t>D89-C90-L6</t>
  </si>
  <si>
    <t>D89-C120-L6</t>
  </si>
  <si>
    <t>SHS 100x100x2-C30</t>
  </si>
  <si>
    <t>SHS 100x100x2-C60</t>
  </si>
  <si>
    <t>SHS 100x100x2-C100</t>
  </si>
  <si>
    <t>SHS 100x100x5-C30</t>
  </si>
  <si>
    <t>SHS 100x100x5-C60</t>
  </si>
  <si>
    <t>SHS 100x100x5-C100</t>
  </si>
  <si>
    <t>SHS 150x150x6-C40</t>
  </si>
  <si>
    <t>SHS 150x150x6-C60</t>
  </si>
  <si>
    <t>SHS 150x150x6-C80</t>
  </si>
  <si>
    <t>SHS 150x150x3-C40</t>
  </si>
  <si>
    <t>SHS 150x150x3-C60</t>
  </si>
  <si>
    <t>SHS 150x150x3-C80</t>
  </si>
  <si>
    <t>RHS 200x110x4-C40</t>
  </si>
  <si>
    <t>RHS 200x110x4-C80</t>
  </si>
  <si>
    <t>RHS 160x80x3-C40</t>
  </si>
  <si>
    <t>RHS 160x80x3-C60</t>
  </si>
  <si>
    <t>RHS 160x80x3-C80</t>
  </si>
  <si>
    <t>RHS 140x80x3-C40</t>
  </si>
  <si>
    <t>RHS 140x80x3-C60</t>
  </si>
  <si>
    <t>RHS 140x80x3-C80</t>
  </si>
  <si>
    <t>CHS 104x2-C30</t>
  </si>
  <si>
    <t>CHS 104x2-C60</t>
  </si>
  <si>
    <t>CHS 104x2-C100</t>
  </si>
  <si>
    <t>CHS 114x6-C30</t>
  </si>
  <si>
    <t>CHS 114x6-C60</t>
  </si>
  <si>
    <t>CHS 114x6-C100</t>
  </si>
  <si>
    <t>C-S-N</t>
  </si>
  <si>
    <t>C-S-C1</t>
  </si>
  <si>
    <t>C-S-C2</t>
  </si>
  <si>
    <t>C-S-C3</t>
  </si>
  <si>
    <t>C-S-F1</t>
  </si>
  <si>
    <t>C-S-F2</t>
  </si>
  <si>
    <t>C-S-F3</t>
  </si>
  <si>
    <t>S-S-N</t>
  </si>
  <si>
    <t>S-S-C1</t>
  </si>
  <si>
    <t>S-S-C2</t>
  </si>
  <si>
    <t>S-S-C3</t>
  </si>
  <si>
    <t>S-S-F1</t>
  </si>
  <si>
    <t>S-S-F2</t>
  </si>
  <si>
    <t>S-S-F3</t>
  </si>
  <si>
    <t>CS-0</t>
  </si>
  <si>
    <t>CS-25</t>
  </si>
  <si>
    <t>CS-50</t>
  </si>
  <si>
    <t>CS-100</t>
  </si>
  <si>
    <t>RS-0</t>
  </si>
  <si>
    <t>RS-25</t>
  </si>
  <si>
    <t>RS-50</t>
  </si>
  <si>
    <t>RS-100</t>
  </si>
  <si>
    <t>SHS1C680</t>
  </si>
  <si>
    <t>RHS1C40</t>
  </si>
  <si>
    <t>RHS2C80</t>
  </si>
  <si>
    <t>RHS1C80</t>
  </si>
  <si>
    <t>RHS2C40</t>
  </si>
  <si>
    <t>RHS2C60</t>
  </si>
  <si>
    <t>RHS3C40</t>
  </si>
  <si>
    <t>RHS3C60</t>
  </si>
  <si>
    <t>RHS3C80</t>
  </si>
  <si>
    <t>304-t8c40</t>
  </si>
  <si>
    <t>304-t10c40</t>
  </si>
  <si>
    <t>304-t12c40</t>
  </si>
  <si>
    <t>304-t8c44</t>
  </si>
  <si>
    <t>304-t10c44</t>
  </si>
  <si>
    <t>304-t12c44</t>
  </si>
  <si>
    <t>304-t8c48</t>
  </si>
  <si>
    <t>304-t10c48</t>
  </si>
  <si>
    <t>304-t12c48</t>
  </si>
  <si>
    <t>2205-t8c43</t>
  </si>
  <si>
    <t>2205-t10c43</t>
  </si>
  <si>
    <t>2205-t12c43</t>
  </si>
  <si>
    <t>2205-t8c50</t>
  </si>
  <si>
    <t>2205-t10c50</t>
  </si>
  <si>
    <t>2205-t12c50</t>
  </si>
  <si>
    <t>2205-t8c54</t>
  </si>
  <si>
    <t>2205-t10c54</t>
  </si>
  <si>
    <t>2205-t12c54</t>
  </si>
  <si>
    <t>S1C30</t>
  </si>
  <si>
    <t>S2C30</t>
  </si>
  <si>
    <t>S3C30</t>
  </si>
  <si>
    <t>S4C30</t>
  </si>
  <si>
    <t>S5C30</t>
  </si>
  <si>
    <t>S1C40</t>
  </si>
  <si>
    <t>S240</t>
  </si>
  <si>
    <t>S3C40</t>
  </si>
  <si>
    <t>S4C40</t>
  </si>
  <si>
    <t>S5C40</t>
  </si>
  <si>
    <t>L/B</t>
  </si>
  <si>
    <t>S200630</t>
  </si>
  <si>
    <t>S200635</t>
  </si>
  <si>
    <t>S200640</t>
  </si>
  <si>
    <t>S200830</t>
  </si>
  <si>
    <t>S200835</t>
  </si>
  <si>
    <t>S200840</t>
  </si>
  <si>
    <t>S201030</t>
  </si>
  <si>
    <t>S201035</t>
  </si>
  <si>
    <t>S201040</t>
  </si>
  <si>
    <t>S300630</t>
  </si>
  <si>
    <t>S300635</t>
  </si>
  <si>
    <t>S300640</t>
  </si>
  <si>
    <t>S300830</t>
  </si>
  <si>
    <t>S300835</t>
  </si>
  <si>
    <t>S300840</t>
  </si>
  <si>
    <t>S301030</t>
  </si>
  <si>
    <t>S301035</t>
  </si>
  <si>
    <t>60x40x4C40</t>
  </si>
  <si>
    <t>60x40x4C40R</t>
  </si>
  <si>
    <t>60X40X4C80</t>
  </si>
  <si>
    <t>60X40X4C120</t>
  </si>
  <si>
    <t>60X60X3C40</t>
  </si>
  <si>
    <t>60X60X3C80</t>
  </si>
  <si>
    <t>60X60X3C120</t>
  </si>
  <si>
    <t>80X60X4C40</t>
  </si>
  <si>
    <t>80X60X4C80</t>
  </si>
  <si>
    <t>80X60X4C120</t>
  </si>
  <si>
    <t>80X60X4C120R</t>
  </si>
  <si>
    <t>100X40X2C40</t>
  </si>
  <si>
    <t>100X40X2C80</t>
  </si>
  <si>
    <t>100X40X2C120</t>
  </si>
  <si>
    <t>120X80X3C40</t>
  </si>
  <si>
    <t>120X80X3C80</t>
  </si>
  <si>
    <t>120X80X3C120</t>
  </si>
  <si>
    <t>RA0</t>
  </si>
  <si>
    <t>RB0</t>
  </si>
  <si>
    <t>RCO</t>
  </si>
  <si>
    <t>RDO</t>
  </si>
  <si>
    <t>SA0</t>
  </si>
  <si>
    <t>SB0</t>
  </si>
  <si>
    <t>SC0</t>
  </si>
  <si>
    <t>A100</t>
  </si>
  <si>
    <t>A250</t>
  </si>
  <si>
    <t>D100</t>
  </si>
  <si>
    <t>D250</t>
  </si>
  <si>
    <t>60.5x2.8C40</t>
  </si>
  <si>
    <t>60.5x2.8C40R</t>
  </si>
  <si>
    <t>60.5x2.8C80</t>
  </si>
  <si>
    <t>60.5x2.8C120</t>
  </si>
  <si>
    <t>76X3.0C40</t>
  </si>
  <si>
    <t>76X3.0C80</t>
  </si>
  <si>
    <t>76X3.0C80R</t>
  </si>
  <si>
    <t>76X3.0C120</t>
  </si>
  <si>
    <t>114.3X3.0C40</t>
  </si>
  <si>
    <t>114.3X3.0C80</t>
  </si>
  <si>
    <t>114.3X3.0C120</t>
  </si>
  <si>
    <t>165.2X3.0C40</t>
  </si>
  <si>
    <t>165.2X3.0C80</t>
  </si>
  <si>
    <t>165.2X3.0C120</t>
  </si>
  <si>
    <t>L/D</t>
  </si>
  <si>
    <t>60.5 × 2.8-SW-C35</t>
  </si>
  <si>
    <t>60.5 × 2.8-SW-C35-r</t>
  </si>
  <si>
    <t>60.5 × 2.8-SW-C70</t>
  </si>
  <si>
    <t>60.5 × 2.8-SW-C70-r</t>
  </si>
  <si>
    <t>60.5 × 2.8-SW-SS-C35</t>
  </si>
  <si>
    <t>60.5 × 2.8-SW-SS-C35-r</t>
  </si>
  <si>
    <t>60.5 × 2.8-SW-SS-C70</t>
  </si>
  <si>
    <t>60.5 × 2.8-SW-SS-C70-r</t>
  </si>
  <si>
    <t>76.3 × 3.0-SW-C35</t>
  </si>
  <si>
    <t>76.3 × 3.0-SW-C35-r</t>
  </si>
  <si>
    <t>76.3 × 3.0-SW-C70</t>
  </si>
  <si>
    <t>76.3 × 3.0-SW-SS-C35</t>
  </si>
  <si>
    <t>76.3 × 3.0-SW-SS-C70</t>
  </si>
  <si>
    <t>114.3 × 3.0-SW-C35</t>
  </si>
  <si>
    <t>114.3 × 3.0-SW-C70</t>
  </si>
  <si>
    <t>114.3 × 3.0-SW-SS-C35</t>
  </si>
  <si>
    <t>114.3 × 3.0-SW-SS-C70</t>
  </si>
  <si>
    <t>139.4 × 3.0-SW-C35</t>
  </si>
  <si>
    <t>139.4 × 3.0-SW-C70</t>
  </si>
  <si>
    <t>139.4 × 3.0-SW-SS-C35</t>
  </si>
  <si>
    <t>139.4 × 3.0-SW-SS-C35-r</t>
  </si>
  <si>
    <t>139.4 × 3.0-SW-SS-C70</t>
  </si>
  <si>
    <t>165.2 × 3.0-SW-C35</t>
  </si>
  <si>
    <t>165.2 × 3.0-SW-C70</t>
  </si>
  <si>
    <t>165.2 × 3.0-SW-SS-C35</t>
  </si>
  <si>
    <t>165.2 × 3.0-SW-SS-C70</t>
  </si>
  <si>
    <t>CFSST-D125-a</t>
  </si>
  <si>
    <t>CFSST-D125-b</t>
  </si>
  <si>
    <t>CFSST-D150-a</t>
  </si>
  <si>
    <t>CFSST-D150-b</t>
  </si>
  <si>
    <t>CFSST-D180-a</t>
  </si>
  <si>
    <t>CFSST-D180-b</t>
  </si>
  <si>
    <t>S101-C</t>
  </si>
  <si>
    <t>S114-C</t>
  </si>
  <si>
    <t>S165-C</t>
  </si>
  <si>
    <t>C0-37</t>
  </si>
  <si>
    <t>C0-50</t>
  </si>
  <si>
    <t>C0-67</t>
  </si>
  <si>
    <t>L-219-0-1</t>
  </si>
  <si>
    <t>L-219-0-2</t>
  </si>
  <si>
    <t>L-219-0-3</t>
  </si>
  <si>
    <t>L-219-50-1</t>
  </si>
  <si>
    <t>L-219-50-2</t>
  </si>
  <si>
    <t>L-219-50-3</t>
  </si>
  <si>
    <t>L-219-100-1</t>
  </si>
  <si>
    <t>L-219-100-2</t>
  </si>
  <si>
    <t>L-219-100-3</t>
  </si>
  <si>
    <t>L-114-0-1</t>
  </si>
  <si>
    <t>L-114-0-2</t>
  </si>
  <si>
    <t>L-114-0-3</t>
  </si>
  <si>
    <t>L-114-50-1</t>
  </si>
  <si>
    <t>L-114-50-2</t>
  </si>
  <si>
    <t>L-114-50-3</t>
  </si>
  <si>
    <t>L-114-100-1</t>
  </si>
  <si>
    <t>L-114-100-2</t>
  </si>
  <si>
    <t>L-114-100-3</t>
  </si>
  <si>
    <t>H-114-0-1</t>
  </si>
  <si>
    <t>H-114-0-2</t>
  </si>
  <si>
    <t>H-114-50-1</t>
  </si>
  <si>
    <t>H-114-50-2</t>
  </si>
  <si>
    <t>H-114-100-1</t>
  </si>
  <si>
    <t>H-114-100-2</t>
  </si>
  <si>
    <t>Ncr</t>
  </si>
  <si>
    <t>τ</t>
  </si>
  <si>
    <t>Compact section (L&gt;Check)</t>
  </si>
  <si>
    <t>Error</t>
  </si>
  <si>
    <r>
      <t>Area of Steel Tube, A</t>
    </r>
    <r>
      <rPr>
        <vertAlign val="subscript"/>
        <sz val="11"/>
        <color theme="1"/>
        <rFont val="Calibri"/>
        <family val="2"/>
        <scheme val="minor"/>
      </rPr>
      <t>s</t>
    </r>
  </si>
  <si>
    <r>
      <t>mm</t>
    </r>
    <r>
      <rPr>
        <vertAlign val="superscript"/>
        <sz val="11"/>
        <color theme="1"/>
        <rFont val="Calibri"/>
        <family val="2"/>
        <scheme val="minor"/>
      </rPr>
      <t>2</t>
    </r>
  </si>
  <si>
    <t>Design Parameters</t>
  </si>
  <si>
    <r>
      <t>Yield Strength of Stainless Steel, F</t>
    </r>
    <r>
      <rPr>
        <vertAlign val="subscript"/>
        <sz val="11"/>
        <color theme="1"/>
        <rFont val="Calibri"/>
        <family val="2"/>
        <scheme val="minor"/>
      </rPr>
      <t>y</t>
    </r>
  </si>
  <si>
    <t>MPa</t>
  </si>
  <si>
    <r>
      <t>Characteristic Compressive Strenght Concrete, f'</t>
    </r>
    <r>
      <rPr>
        <vertAlign val="subscript"/>
        <sz val="11"/>
        <color theme="1"/>
        <rFont val="Calibri"/>
        <family val="2"/>
        <scheme val="minor"/>
      </rPr>
      <t>c</t>
    </r>
  </si>
  <si>
    <r>
      <t>α</t>
    </r>
    <r>
      <rPr>
        <vertAlign val="subscript"/>
        <sz val="11"/>
        <color theme="1"/>
        <rFont val="Calibri"/>
        <family val="2"/>
        <scheme val="minor"/>
      </rPr>
      <t>1</t>
    </r>
  </si>
  <si>
    <r>
      <t>Area of Concrete, A</t>
    </r>
    <r>
      <rPr>
        <vertAlign val="subscript"/>
        <sz val="11"/>
        <color theme="1"/>
        <rFont val="Calibri"/>
        <family val="2"/>
        <scheme val="minor"/>
      </rPr>
      <t>c</t>
    </r>
  </si>
  <si>
    <t>Geometric Parameters</t>
  </si>
  <si>
    <t>mm</t>
  </si>
  <si>
    <t>Shape of the Column</t>
  </si>
  <si>
    <t>Circular</t>
  </si>
  <si>
    <t>τ'</t>
  </si>
  <si>
    <t>Height of the Column, H</t>
  </si>
  <si>
    <t>Diameter of the Circular Column, D</t>
  </si>
  <si>
    <t>Width of the Rectangular Column, W</t>
  </si>
  <si>
    <t>Length of the Rectangular Column, L</t>
  </si>
  <si>
    <t>ρ = 0.02*(25-H/D)</t>
  </si>
  <si>
    <t>H/D</t>
  </si>
  <si>
    <t>Appendix A</t>
  </si>
  <si>
    <t xml:space="preserve">Database for Rectangular CCFST Columns </t>
  </si>
  <si>
    <t>ID</t>
  </si>
  <si>
    <t>N</t>
  </si>
  <si>
    <r>
      <t>E</t>
    </r>
    <r>
      <rPr>
        <b/>
        <vertAlign val="subscript"/>
        <sz val="12"/>
        <rFont val="Calibri"/>
        <family val="2"/>
        <scheme val="minor"/>
      </rPr>
      <t>o</t>
    </r>
    <r>
      <rPr>
        <b/>
        <sz val="12"/>
        <rFont val="Calibri"/>
        <family val="2"/>
        <scheme val="minor"/>
      </rPr>
      <t xml:space="preserve"> (MPa)</t>
    </r>
  </si>
  <si>
    <r>
      <t>f</t>
    </r>
    <r>
      <rPr>
        <b/>
        <vertAlign val="subscript"/>
        <sz val="12"/>
        <rFont val="Arial"/>
        <family val="2"/>
      </rPr>
      <t>0.2</t>
    </r>
    <r>
      <rPr>
        <b/>
        <sz val="12"/>
        <rFont val="Arial"/>
        <family val="2"/>
      </rPr>
      <t xml:space="preserve"> (MPa)</t>
    </r>
  </si>
  <si>
    <r>
      <t>f</t>
    </r>
    <r>
      <rPr>
        <b/>
        <vertAlign val="subscript"/>
        <sz val="12"/>
        <rFont val="Arial"/>
        <family val="2"/>
      </rPr>
      <t>u</t>
    </r>
    <r>
      <rPr>
        <b/>
        <sz val="12"/>
        <rFont val="Arial"/>
        <family val="2"/>
      </rPr>
      <t xml:space="preserve"> (MPa)</t>
    </r>
  </si>
  <si>
    <r>
      <t>f'</t>
    </r>
    <r>
      <rPr>
        <b/>
        <vertAlign val="subscript"/>
        <sz val="12"/>
        <rFont val="Calibri"/>
        <family val="2"/>
        <scheme val="minor"/>
      </rPr>
      <t>c,cyl</t>
    </r>
  </si>
  <si>
    <t>Paper - 1</t>
  </si>
  <si>
    <t>Paper - 2</t>
  </si>
  <si>
    <t>Paper - 5</t>
  </si>
  <si>
    <t>Paper - 9</t>
  </si>
  <si>
    <t>Paper - 10</t>
  </si>
  <si>
    <t>Paper - 11</t>
  </si>
  <si>
    <t>Paper - 12</t>
  </si>
  <si>
    <t>Paper - 14</t>
  </si>
  <si>
    <t>Paper - 15</t>
  </si>
  <si>
    <t xml:space="preserve">n evaluated using this values and formula </t>
  </si>
  <si>
    <t>Paper - 16</t>
  </si>
  <si>
    <t>Paper - 17</t>
  </si>
  <si>
    <t>Paper - 18</t>
  </si>
  <si>
    <t>Paper - 19</t>
  </si>
  <si>
    <t xml:space="preserve">Database for Circular CCFST Columns </t>
  </si>
  <si>
    <t xml:space="preserve"> ID</t>
  </si>
  <si>
    <t>L (mm)</t>
  </si>
  <si>
    <r>
      <t>E</t>
    </r>
    <r>
      <rPr>
        <b/>
        <vertAlign val="subscript"/>
        <sz val="11"/>
        <rFont val="Calibri"/>
        <family val="2"/>
        <scheme val="minor"/>
      </rPr>
      <t>o</t>
    </r>
    <r>
      <rPr>
        <b/>
        <sz val="11"/>
        <rFont val="Calibri"/>
        <family val="2"/>
        <scheme val="minor"/>
      </rPr>
      <t xml:space="preserve"> (MPa)</t>
    </r>
  </si>
  <si>
    <r>
      <t>f</t>
    </r>
    <r>
      <rPr>
        <b/>
        <vertAlign val="subscript"/>
        <sz val="11"/>
        <rFont val="Arial"/>
        <family val="2"/>
      </rPr>
      <t>0.2</t>
    </r>
    <r>
      <rPr>
        <b/>
        <sz val="11"/>
        <rFont val="Arial"/>
        <family val="2"/>
      </rPr>
      <t xml:space="preserve"> (MPa)</t>
    </r>
  </si>
  <si>
    <r>
      <t>f</t>
    </r>
    <r>
      <rPr>
        <b/>
        <vertAlign val="subscript"/>
        <sz val="11"/>
        <rFont val="Arial"/>
        <family val="2"/>
      </rPr>
      <t>u</t>
    </r>
    <r>
      <rPr>
        <b/>
        <sz val="11"/>
        <rFont val="Arial"/>
        <family val="2"/>
      </rPr>
      <t xml:space="preserve"> (MPa)</t>
    </r>
  </si>
  <si>
    <r>
      <t>f'</t>
    </r>
    <r>
      <rPr>
        <b/>
        <vertAlign val="subscript"/>
        <sz val="11"/>
        <rFont val="Calibri"/>
        <family val="2"/>
        <scheme val="minor"/>
      </rPr>
      <t>c_cyl</t>
    </r>
  </si>
  <si>
    <t>N_Test</t>
  </si>
  <si>
    <t>Simplified Ramberg-Osgoode model by Ramusssen</t>
  </si>
  <si>
    <t>Paper - 3</t>
  </si>
  <si>
    <t>Paper - 6</t>
  </si>
  <si>
    <t>Paper - 8</t>
  </si>
  <si>
    <t>Paper - 13</t>
  </si>
  <si>
    <t>Paper - 20</t>
  </si>
  <si>
    <t>Paper - 21</t>
  </si>
  <si>
    <t>S50-H</t>
  </si>
  <si>
    <t>Paper - 22</t>
  </si>
  <si>
    <t>S101-H</t>
  </si>
  <si>
    <t>S114-H</t>
  </si>
  <si>
    <t>S165-H</t>
  </si>
  <si>
    <t>Paper - 24</t>
  </si>
  <si>
    <t>Paper - 25</t>
  </si>
  <si>
    <t>Rectangular</t>
  </si>
  <si>
    <t>Capacity Calculation as per Cl. 18.22.2 S16-19</t>
  </si>
  <si>
    <r>
      <t>Diameter of the Concrete Section, D</t>
    </r>
    <r>
      <rPr>
        <vertAlign val="subscript"/>
        <sz val="11"/>
        <color theme="1"/>
        <rFont val="Calibri"/>
        <family val="2"/>
        <scheme val="minor"/>
      </rPr>
      <t>i</t>
    </r>
  </si>
  <si>
    <r>
      <t>Length of the Concrete Section, L</t>
    </r>
    <r>
      <rPr>
        <vertAlign val="subscript"/>
        <sz val="11"/>
        <color theme="1"/>
        <rFont val="Calibri"/>
        <family val="2"/>
        <scheme val="minor"/>
      </rPr>
      <t>i</t>
    </r>
  </si>
  <si>
    <r>
      <t>Width of the Concrete Section, W</t>
    </r>
    <r>
      <rPr>
        <vertAlign val="subscript"/>
        <sz val="11"/>
        <color theme="1"/>
        <rFont val="Calibri"/>
        <family val="2"/>
        <scheme val="minor"/>
      </rPr>
      <t>i</t>
    </r>
  </si>
  <si>
    <t xml:space="preserve">Thickness of the steel Tube, t  </t>
  </si>
  <si>
    <t xml:space="preserve">λ </t>
  </si>
  <si>
    <r>
      <t>C</t>
    </r>
    <r>
      <rPr>
        <vertAlign val="subscript"/>
        <sz val="11"/>
        <color theme="1"/>
        <rFont val="Calibri"/>
        <family val="2"/>
        <scheme val="minor"/>
      </rPr>
      <t>fs</t>
    </r>
    <r>
      <rPr>
        <sz val="11"/>
        <color theme="1"/>
        <rFont val="Calibri"/>
        <family val="2"/>
        <scheme val="minor"/>
      </rPr>
      <t>/C</t>
    </r>
    <r>
      <rPr>
        <vertAlign val="subscript"/>
        <sz val="11"/>
        <color theme="1"/>
        <rFont val="Calibri"/>
        <family val="2"/>
        <scheme val="minor"/>
      </rPr>
      <t>f</t>
    </r>
  </si>
  <si>
    <r>
      <t>EI</t>
    </r>
    <r>
      <rPr>
        <vertAlign val="subscript"/>
        <sz val="11"/>
        <color theme="1"/>
        <rFont val="Calibri"/>
        <family val="2"/>
        <scheme val="minor"/>
      </rPr>
      <t>eff</t>
    </r>
  </si>
  <si>
    <r>
      <t>Modulus of Elasticity of Steel, E</t>
    </r>
    <r>
      <rPr>
        <vertAlign val="subscript"/>
        <sz val="11"/>
        <color theme="1"/>
        <rFont val="Calibri"/>
        <family val="2"/>
        <scheme val="minor"/>
      </rPr>
      <t>o</t>
    </r>
  </si>
  <si>
    <r>
      <t>Moment of Inertia of Steel, I</t>
    </r>
    <r>
      <rPr>
        <vertAlign val="subscript"/>
        <sz val="11"/>
        <color theme="1"/>
        <rFont val="Calibri"/>
        <family val="2"/>
        <scheme val="minor"/>
      </rPr>
      <t>s</t>
    </r>
  </si>
  <si>
    <r>
      <t>Moment of Inertia of Concrete, I</t>
    </r>
    <r>
      <rPr>
        <vertAlign val="subscript"/>
        <sz val="11"/>
        <color theme="1"/>
        <rFont val="Calibri"/>
        <family val="2"/>
        <scheme val="minor"/>
      </rPr>
      <t>c</t>
    </r>
  </si>
  <si>
    <r>
      <t>C</t>
    </r>
    <r>
      <rPr>
        <vertAlign val="subscript"/>
        <sz val="11"/>
        <color theme="1"/>
        <rFont val="Calibri"/>
        <family val="2"/>
        <scheme val="minor"/>
      </rPr>
      <t>ec</t>
    </r>
  </si>
  <si>
    <t>kN</t>
  </si>
  <si>
    <r>
      <t>mm</t>
    </r>
    <r>
      <rPr>
        <vertAlign val="superscript"/>
        <sz val="11"/>
        <color theme="1"/>
        <rFont val="Calibri"/>
        <family val="2"/>
        <scheme val="minor"/>
      </rPr>
      <t>4</t>
    </r>
  </si>
  <si>
    <r>
      <t>Nmm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</si>
  <si>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C</t>
    </r>
    <r>
      <rPr>
        <vertAlign val="subscript"/>
        <sz val="11"/>
        <color theme="1"/>
        <rFont val="Calibri"/>
        <family val="2"/>
        <scheme val="minor"/>
      </rPr>
      <t>p</t>
    </r>
  </si>
  <si>
    <t>Compressive Resistance</t>
  </si>
  <si>
    <t>D/t</t>
  </si>
  <si>
    <t>Error Evaluation</t>
  </si>
  <si>
    <t>Predicted Value for the best performing Model</t>
  </si>
  <si>
    <t>Capacity as per CSA S16-24</t>
  </si>
  <si>
    <t>%</t>
  </si>
  <si>
    <t>Capacity Calculation as per AISC 360-16</t>
  </si>
  <si>
    <t>Capacity as per AISC 360-16</t>
  </si>
  <si>
    <t>Compressive Resistance, NuAIS</t>
  </si>
  <si>
    <t>Capacity Calculation as per Eurocode 4</t>
  </si>
  <si>
    <t>λey</t>
  </si>
  <si>
    <r>
      <t>D</t>
    </r>
    <r>
      <rPr>
        <vertAlign val="subscript"/>
        <sz val="11"/>
        <color theme="1"/>
        <rFont val="Calibri"/>
        <family val="2"/>
        <scheme val="minor"/>
      </rPr>
      <t>e</t>
    </r>
  </si>
  <si>
    <r>
      <t>K</t>
    </r>
    <r>
      <rPr>
        <vertAlign val="subscript"/>
        <sz val="11"/>
        <color theme="1"/>
        <rFont val="Calibri"/>
        <family val="2"/>
        <scheme val="minor"/>
      </rPr>
      <t>F</t>
    </r>
  </si>
  <si>
    <t> ƛ</t>
  </si>
  <si>
    <r>
      <t>η</t>
    </r>
    <r>
      <rPr>
        <vertAlign val="subscript"/>
        <sz val="11"/>
        <color theme="1"/>
        <rFont val="Calibri"/>
        <family val="2"/>
        <scheme val="minor"/>
      </rPr>
      <t>s</t>
    </r>
  </si>
  <si>
    <r>
      <t>η</t>
    </r>
    <r>
      <rPr>
        <vertAlign val="subscript"/>
        <sz val="11"/>
        <color theme="1"/>
        <rFont val="Calibri"/>
        <family val="2"/>
        <scheme val="minor"/>
      </rPr>
      <t>c</t>
    </r>
  </si>
  <si>
    <t>Compressive 
Resistance</t>
  </si>
  <si>
    <t>Experimental Value</t>
  </si>
  <si>
    <t>Capacity as per Eurocode 4</t>
  </si>
  <si>
    <t>Forged</t>
  </si>
  <si>
    <t>Circular Cat Boost</t>
  </si>
  <si>
    <t>Actual</t>
  </si>
  <si>
    <t>Predicted</t>
  </si>
  <si>
    <t>Xgboost Rect</t>
  </si>
  <si>
    <t>Min</t>
  </si>
  <si>
    <t>Max</t>
  </si>
  <si>
    <t>CSA</t>
  </si>
  <si>
    <t>Mean</t>
  </si>
  <si>
    <t>AISC</t>
  </si>
  <si>
    <t>Eurocode 4</t>
  </si>
  <si>
    <t>Mean Error (%)</t>
  </si>
  <si>
    <t>Capacity Precition</t>
  </si>
  <si>
    <t>Best ML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</si>
</sst>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&quot; %&quot;"/>
    <numFmt numFmtId="166" formatCode="0.000"/>
  </numFmts>
  <fonts count="2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36"/>
      <name val="Calibri"/>
      <family val="2"/>
      <scheme val="minor"/>
    </font>
    <font>
      <b/>
      <sz val="12"/>
      <name val="Calibri"/>
      <family val="2"/>
      <scheme val="minor"/>
    </font>
    <font>
      <b/>
      <vertAlign val="subscript"/>
      <sz val="12"/>
      <name val="Calibri"/>
      <family val="2"/>
      <scheme val="minor"/>
    </font>
    <font>
      <b/>
      <sz val="12"/>
      <name val="Arial"/>
      <family val="2"/>
    </font>
    <font>
      <b/>
      <vertAlign val="subscript"/>
      <sz val="12"/>
      <name val="Arial"/>
      <family val="2"/>
    </font>
    <font>
      <sz val="12"/>
      <name val="Calibri"/>
      <family val="2"/>
      <scheme val="minor"/>
    </font>
    <font>
      <sz val="12"/>
      <name val="Arial"/>
      <family val="2"/>
    </font>
    <font>
      <sz val="16"/>
      <name val="Calibri"/>
      <family val="2"/>
      <scheme val="minor"/>
    </font>
    <font>
      <b/>
      <vertAlign val="subscript"/>
      <sz val="11"/>
      <name val="Calibri"/>
      <family val="2"/>
      <scheme val="minor"/>
    </font>
    <font>
      <b/>
      <sz val="11"/>
      <name val="Arial"/>
      <family val="2"/>
    </font>
    <font>
      <b/>
      <vertAlign val="subscript"/>
      <sz val="11"/>
      <name val="Arial"/>
      <family val="2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4D5156"/>
      <name val="Arial"/>
      <family val="2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horizontal="center" vertical="center"/>
    </xf>
  </cellStyleXfs>
  <cellXfs count="14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0" xfId="0" applyAlignment="1">
      <alignment vertical="center"/>
    </xf>
    <xf numFmtId="0" fontId="12" fillId="7" borderId="15" xfId="0" applyFont="1" applyFill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7" borderId="14" xfId="0" applyFont="1" applyFill="1" applyBorder="1" applyAlignment="1">
      <alignment horizontal="center"/>
    </xf>
    <xf numFmtId="0" fontId="14" fillId="7" borderId="15" xfId="0" applyFont="1" applyFill="1" applyBorder="1" applyAlignment="1">
      <alignment horizontal="center" vertical="center"/>
    </xf>
    <xf numFmtId="2" fontId="12" fillId="7" borderId="16" xfId="0" applyNumberFormat="1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164" fontId="16" fillId="0" borderId="3" xfId="0" applyNumberFormat="1" applyFont="1" applyBorder="1" applyAlignment="1">
      <alignment horizontal="center"/>
    </xf>
    <xf numFmtId="164" fontId="17" fillId="0" borderId="3" xfId="0" applyNumberFormat="1" applyFont="1" applyBorder="1" applyAlignment="1">
      <alignment horizontal="center" vertical="center"/>
    </xf>
    <xf numFmtId="164" fontId="17" fillId="0" borderId="3" xfId="1" applyNumberFormat="1" applyFont="1" applyBorder="1">
      <alignment horizontal="center" vertical="center"/>
    </xf>
    <xf numFmtId="164" fontId="16" fillId="0" borderId="1" xfId="0" applyNumberFormat="1" applyFont="1" applyBorder="1" applyAlignment="1">
      <alignment horizontal="center"/>
    </xf>
    <xf numFmtId="164" fontId="17" fillId="0" borderId="1" xfId="0" applyNumberFormat="1" applyFont="1" applyBorder="1" applyAlignment="1">
      <alignment horizontal="center" vertical="center"/>
    </xf>
    <xf numFmtId="164" fontId="17" fillId="0" borderId="1" xfId="1" applyNumberFormat="1" applyFont="1" applyBorder="1">
      <alignment horizontal="center" vertical="center"/>
    </xf>
    <xf numFmtId="164" fontId="1" fillId="0" borderId="0" xfId="0" applyNumberFormat="1" applyFont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16" fillId="0" borderId="0" xfId="0" applyFont="1" applyAlignment="1">
      <alignment horizontal="center"/>
    </xf>
    <xf numFmtId="0" fontId="3" fillId="7" borderId="15" xfId="0" applyFont="1" applyFill="1" applyBorder="1" applyAlignment="1">
      <alignment horizontal="center"/>
    </xf>
    <xf numFmtId="0" fontId="20" fillId="7" borderId="15" xfId="0" applyFont="1" applyFill="1" applyBorder="1" applyAlignment="1">
      <alignment horizontal="center" vertical="center"/>
    </xf>
    <xf numFmtId="0" fontId="3" fillId="7" borderId="16" xfId="0" applyFont="1" applyFill="1" applyBorder="1" applyAlignment="1">
      <alignment horizontal="center"/>
    </xf>
    <xf numFmtId="0" fontId="0" fillId="0" borderId="26" xfId="0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33" xfId="0" applyFill="1" applyBorder="1" applyAlignment="1">
      <alignment horizontal="left" vertical="center"/>
    </xf>
    <xf numFmtId="0" fontId="0" fillId="5" borderId="30" xfId="0" applyFill="1" applyBorder="1" applyAlignment="1">
      <alignment horizontal="left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5" borderId="0" xfId="0" applyFill="1" applyAlignment="1">
      <alignment vertical="center"/>
    </xf>
    <xf numFmtId="2" fontId="0" fillId="0" borderId="18" xfId="0" applyNumberFormat="1" applyBorder="1" applyAlignment="1">
      <alignment horizontal="center" vertical="center"/>
    </xf>
    <xf numFmtId="0" fontId="0" fillId="5" borderId="0" xfId="0" applyFill="1"/>
    <xf numFmtId="0" fontId="0" fillId="5" borderId="36" xfId="0" applyFill="1" applyBorder="1" applyAlignment="1">
      <alignment horizontal="left" vertical="center"/>
    </xf>
    <xf numFmtId="0" fontId="0" fillId="5" borderId="33" xfId="0" applyFill="1" applyBorder="1" applyAlignment="1">
      <alignment vertical="center"/>
    </xf>
    <xf numFmtId="0" fontId="0" fillId="5" borderId="33" xfId="0" applyFill="1" applyBorder="1"/>
    <xf numFmtId="0" fontId="0" fillId="5" borderId="30" xfId="0" applyFill="1" applyBorder="1" applyAlignment="1">
      <alignment vertical="top"/>
    </xf>
    <xf numFmtId="0" fontId="0" fillId="2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2" fontId="1" fillId="0" borderId="18" xfId="0" applyNumberFormat="1" applyFont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165" fontId="0" fillId="0" borderId="18" xfId="0" applyNumberFormat="1" applyBorder="1" applyAlignment="1">
      <alignment horizontal="center" vertical="center"/>
    </xf>
    <xf numFmtId="2" fontId="6" fillId="0" borderId="18" xfId="0" applyNumberFormat="1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5" borderId="31" xfId="0" applyFill="1" applyBorder="1" applyAlignment="1">
      <alignment horizontal="right" vertical="center"/>
    </xf>
    <xf numFmtId="0" fontId="0" fillId="5" borderId="32" xfId="0" applyFill="1" applyBorder="1" applyAlignment="1">
      <alignment horizontal="right" vertical="center"/>
    </xf>
    <xf numFmtId="0" fontId="0" fillId="5" borderId="0" xfId="0" applyFill="1" applyAlignment="1">
      <alignment horizontal="right" vertical="center"/>
    </xf>
    <xf numFmtId="0" fontId="0" fillId="5" borderId="37" xfId="0" applyFill="1" applyBorder="1" applyAlignment="1">
      <alignment horizontal="right" vertical="center"/>
    </xf>
    <xf numFmtId="0" fontId="25" fillId="0" borderId="29" xfId="0" applyFont="1" applyBorder="1"/>
    <xf numFmtId="0" fontId="0" fillId="5" borderId="30" xfId="0" applyFill="1" applyBorder="1" applyAlignment="1">
      <alignment horizontal="left" vertical="center" wrapText="1"/>
    </xf>
    <xf numFmtId="0" fontId="0" fillId="0" borderId="36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5" borderId="36" xfId="0" applyFill="1" applyBorder="1" applyAlignment="1">
      <alignment vertical="center"/>
    </xf>
    <xf numFmtId="0" fontId="0" fillId="5" borderId="30" xfId="0" applyFill="1" applyBorder="1" applyAlignment="1">
      <alignment vertical="center"/>
    </xf>
    <xf numFmtId="0" fontId="10" fillId="4" borderId="0" xfId="0" applyFont="1" applyFill="1" applyAlignment="1">
      <alignment horizontal="center" vertical="center"/>
    </xf>
    <xf numFmtId="0" fontId="0" fillId="0" borderId="37" xfId="0" applyBorder="1" applyAlignment="1">
      <alignment horizontal="right" vertical="center"/>
    </xf>
    <xf numFmtId="0" fontId="0" fillId="0" borderId="31" xfId="0" applyBorder="1" applyAlignment="1">
      <alignment horizontal="right" vertical="center"/>
    </xf>
    <xf numFmtId="0" fontId="0" fillId="0" borderId="32" xfId="0" applyBorder="1" applyAlignment="1">
      <alignment horizontal="right" vertical="center"/>
    </xf>
    <xf numFmtId="0" fontId="7" fillId="0" borderId="9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166" fontId="0" fillId="0" borderId="12" xfId="0" applyNumberFormat="1" applyBorder="1" applyAlignment="1">
      <alignment horizontal="center" vertical="center"/>
    </xf>
    <xf numFmtId="166" fontId="0" fillId="0" borderId="13" xfId="0" applyNumberFormat="1" applyBorder="1" applyAlignment="1">
      <alignment horizontal="center" vertical="center"/>
    </xf>
    <xf numFmtId="0" fontId="18" fillId="3" borderId="19" xfId="0" applyFont="1" applyFill="1" applyBorder="1" applyAlignment="1">
      <alignment horizontal="center" vertical="center" textRotation="90" wrapText="1"/>
    </xf>
    <xf numFmtId="0" fontId="18" fillId="3" borderId="20" xfId="0" applyFont="1" applyFill="1" applyBorder="1" applyAlignment="1">
      <alignment horizontal="center" vertical="center" textRotation="90" wrapText="1"/>
    </xf>
    <xf numFmtId="0" fontId="16" fillId="3" borderId="19" xfId="0" applyFont="1" applyFill="1" applyBorder="1" applyAlignment="1">
      <alignment horizontal="center" vertical="center" textRotation="90" wrapText="1"/>
    </xf>
    <xf numFmtId="0" fontId="16" fillId="3" borderId="20" xfId="0" applyFont="1" applyFill="1" applyBorder="1" applyAlignment="1">
      <alignment horizontal="center" vertical="center" textRotation="90" wrapText="1"/>
    </xf>
    <xf numFmtId="0" fontId="18" fillId="3" borderId="18" xfId="0" applyFont="1" applyFill="1" applyBorder="1" applyAlignment="1">
      <alignment horizontal="center" vertical="center" textRotation="90" wrapText="1"/>
    </xf>
    <xf numFmtId="0" fontId="16" fillId="3" borderId="18" xfId="0" applyFont="1" applyFill="1" applyBorder="1" applyAlignment="1">
      <alignment horizontal="center" vertical="center" textRotation="90" wrapText="1"/>
    </xf>
    <xf numFmtId="0" fontId="18" fillId="3" borderId="21" xfId="0" applyFont="1" applyFill="1" applyBorder="1" applyAlignment="1">
      <alignment horizontal="center" vertical="center" textRotation="90" wrapText="1"/>
    </xf>
    <xf numFmtId="0" fontId="1" fillId="2" borderId="22" xfId="0" applyFont="1" applyFill="1" applyBorder="1" applyAlignment="1">
      <alignment horizontal="center" vertical="center" wrapText="1"/>
    </xf>
    <xf numFmtId="0" fontId="11" fillId="0" borderId="6" xfId="0" applyFont="1" applyBorder="1" applyAlignment="1">
      <alignment horizontal="left" vertical="center"/>
    </xf>
    <xf numFmtId="0" fontId="11" fillId="0" borderId="7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10" xfId="0" applyFont="1" applyBorder="1" applyAlignment="1">
      <alignment horizontal="left" vertical="center"/>
    </xf>
    <xf numFmtId="0" fontId="11" fillId="0" borderId="11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12" fillId="7" borderId="14" xfId="0" applyFont="1" applyFill="1" applyBorder="1" applyAlignment="1">
      <alignment horizontal="center"/>
    </xf>
    <xf numFmtId="0" fontId="12" fillId="7" borderId="15" xfId="0" applyFont="1" applyFill="1" applyBorder="1" applyAlignment="1">
      <alignment horizontal="center"/>
    </xf>
    <xf numFmtId="0" fontId="12" fillId="7" borderId="16" xfId="0" applyFont="1" applyFill="1" applyBorder="1" applyAlignment="1">
      <alignment horizontal="center"/>
    </xf>
    <xf numFmtId="0" fontId="22" fillId="3" borderId="2" xfId="0" applyFont="1" applyFill="1" applyBorder="1" applyAlignment="1">
      <alignment horizontal="center" vertical="center" textRotation="90" wrapText="1"/>
    </xf>
    <xf numFmtId="0" fontId="22" fillId="3" borderId="4" xfId="0" applyFont="1" applyFill="1" applyBorder="1" applyAlignment="1">
      <alignment horizontal="center" vertical="center" textRotation="90" wrapText="1"/>
    </xf>
    <xf numFmtId="0" fontId="22" fillId="3" borderId="3" xfId="0" applyFont="1" applyFill="1" applyBorder="1" applyAlignment="1">
      <alignment horizontal="center" vertical="center" textRotation="90" wrapText="1"/>
    </xf>
    <xf numFmtId="0" fontId="0" fillId="3" borderId="2" xfId="0" applyFill="1" applyBorder="1" applyAlignment="1">
      <alignment horizontal="center" vertical="center" textRotation="90" wrapText="1"/>
    </xf>
    <xf numFmtId="0" fontId="0" fillId="3" borderId="4" xfId="0" applyFill="1" applyBorder="1" applyAlignment="1">
      <alignment horizontal="center" vertical="center" textRotation="90" wrapText="1"/>
    </xf>
    <xf numFmtId="0" fontId="22" fillId="3" borderId="1" xfId="0" applyFont="1" applyFill="1" applyBorder="1" applyAlignment="1">
      <alignment horizontal="center" vertical="center" textRotation="90" wrapText="1"/>
    </xf>
    <xf numFmtId="0" fontId="3" fillId="7" borderId="23" xfId="0" applyFont="1" applyFill="1" applyBorder="1" applyAlignment="1">
      <alignment horizontal="center"/>
    </xf>
    <xf numFmtId="0" fontId="3" fillId="7" borderId="24" xfId="0" applyFont="1" applyFill="1" applyBorder="1" applyAlignment="1">
      <alignment horizontal="center"/>
    </xf>
    <xf numFmtId="0" fontId="3" fillId="7" borderId="25" xfId="0" applyFont="1" applyFill="1" applyBorder="1" applyAlignment="1">
      <alignment horizontal="center"/>
    </xf>
    <xf numFmtId="0" fontId="23" fillId="3" borderId="2" xfId="0" applyFont="1" applyFill="1" applyBorder="1" applyAlignment="1">
      <alignment horizontal="center" vertical="center" textRotation="90" wrapText="1"/>
    </xf>
    <xf numFmtId="0" fontId="23" fillId="3" borderId="4" xfId="0" applyFont="1" applyFill="1" applyBorder="1" applyAlignment="1">
      <alignment horizontal="center" vertical="center" textRotation="90" wrapText="1"/>
    </xf>
    <xf numFmtId="0" fontId="23" fillId="3" borderId="3" xfId="0" applyFont="1" applyFill="1" applyBorder="1" applyAlignment="1">
      <alignment horizontal="center" vertical="center" textRotation="90" wrapText="1"/>
    </xf>
    <xf numFmtId="0" fontId="23" fillId="3" borderId="1" xfId="0" applyFont="1" applyFill="1" applyBorder="1" applyAlignment="1">
      <alignment horizontal="center" vertical="center" textRotation="90" wrapText="1"/>
    </xf>
    <xf numFmtId="0" fontId="24" fillId="3" borderId="1" xfId="0" applyFont="1" applyFill="1" applyBorder="1" applyAlignment="1">
      <alignment horizontal="center" vertical="center" textRotation="90" wrapText="1"/>
    </xf>
    <xf numFmtId="0" fontId="7" fillId="6" borderId="6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/>
    </xf>
    <xf numFmtId="0" fontId="26" fillId="6" borderId="34" xfId="0" applyFont="1" applyFill="1" applyBorder="1" applyAlignment="1">
      <alignment horizontal="center" vertical="center"/>
    </xf>
    <xf numFmtId="0" fontId="26" fillId="6" borderId="35" xfId="0" applyFont="1" applyFill="1" applyBorder="1" applyAlignment="1">
      <alignment horizontal="center" vertical="center"/>
    </xf>
    <xf numFmtId="0" fontId="26" fillId="6" borderId="27" xfId="0" applyFont="1" applyFill="1" applyBorder="1" applyAlignment="1">
      <alignment horizontal="center" vertical="center" wrapText="1"/>
    </xf>
    <xf numFmtId="0" fontId="26" fillId="6" borderId="28" xfId="0" applyFont="1" applyFill="1" applyBorder="1" applyAlignment="1">
      <alignment horizontal="center" vertical="center" wrapText="1"/>
    </xf>
    <xf numFmtId="0" fontId="26" fillId="6" borderId="27" xfId="0" applyFont="1" applyFill="1" applyBorder="1" applyAlignment="1">
      <alignment horizontal="center"/>
    </xf>
    <xf numFmtId="0" fontId="26" fillId="6" borderId="28" xfId="0" applyFont="1" applyFill="1" applyBorder="1" applyAlignment="1">
      <alignment horizontal="center"/>
    </xf>
    <xf numFmtId="0" fontId="26" fillId="6" borderId="6" xfId="0" applyFont="1" applyFill="1" applyBorder="1" applyAlignment="1">
      <alignment horizontal="center"/>
    </xf>
    <xf numFmtId="0" fontId="26" fillId="6" borderId="8" xfId="0" applyFont="1" applyFill="1" applyBorder="1" applyAlignment="1">
      <alignment horizontal="center"/>
    </xf>
    <xf numFmtId="0" fontId="26" fillId="6" borderId="34" xfId="0" applyFont="1" applyFill="1" applyBorder="1" applyAlignment="1">
      <alignment horizontal="center"/>
    </xf>
    <xf numFmtId="0" fontId="26" fillId="6" borderId="35" xfId="0" applyFont="1" applyFill="1" applyBorder="1" applyAlignment="1">
      <alignment horizontal="center"/>
    </xf>
    <xf numFmtId="0" fontId="26" fillId="6" borderId="14" xfId="0" applyFont="1" applyFill="1" applyBorder="1" applyAlignment="1">
      <alignment horizontal="center"/>
    </xf>
    <xf numFmtId="0" fontId="26" fillId="6" borderId="16" xfId="0" applyFont="1" applyFill="1" applyBorder="1" applyAlignment="1">
      <alignment horizontal="center"/>
    </xf>
    <xf numFmtId="0" fontId="26" fillId="6" borderId="27" xfId="0" applyFont="1" applyFill="1" applyBorder="1" applyAlignment="1">
      <alignment horizontal="center" vertical="center"/>
    </xf>
    <xf numFmtId="0" fontId="26" fillId="6" borderId="28" xfId="0" applyFont="1" applyFill="1" applyBorder="1" applyAlignment="1">
      <alignment horizontal="center" vertical="center"/>
    </xf>
    <xf numFmtId="0" fontId="7" fillId="6" borderId="34" xfId="0" applyFont="1" applyFill="1" applyBorder="1" applyAlignment="1">
      <alignment horizontal="center"/>
    </xf>
    <xf numFmtId="0" fontId="7" fillId="6" borderId="35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  <xf numFmtId="0" fontId="7" fillId="6" borderId="16" xfId="0" applyFont="1" applyFill="1" applyBorder="1" applyAlignment="1">
      <alignment horizontal="center"/>
    </xf>
    <xf numFmtId="0" fontId="7" fillId="0" borderId="3" xfId="0" applyFont="1" applyBorder="1" applyAlignment="1">
      <alignment horizontal="center" vertical="center"/>
    </xf>
    <xf numFmtId="0" fontId="7" fillId="0" borderId="39" xfId="0" applyFont="1" applyBorder="1" applyAlignment="1">
      <alignment horizontal="center" vertical="center"/>
    </xf>
    <xf numFmtId="0" fontId="7" fillId="7" borderId="14" xfId="0" applyFont="1" applyFill="1" applyBorder="1" applyAlignment="1">
      <alignment horizontal="center" vertical="center"/>
    </xf>
    <xf numFmtId="0" fontId="7" fillId="7" borderId="15" xfId="0" applyFont="1" applyFill="1" applyBorder="1" applyAlignment="1">
      <alignment horizontal="center" vertical="center"/>
    </xf>
    <xf numFmtId="0" fontId="7" fillId="7" borderId="16" xfId="0" applyFont="1" applyFill="1" applyBorder="1" applyAlignment="1">
      <alignment horizontal="center" vertical="center"/>
    </xf>
    <xf numFmtId="0" fontId="7" fillId="0" borderId="3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107576</xdr:colOff>
      <xdr:row>131</xdr:row>
      <xdr:rowOff>8965</xdr:rowOff>
    </xdr:from>
    <xdr:to>
      <xdr:col>21</xdr:col>
      <xdr:colOff>97168</xdr:colOff>
      <xdr:row>137</xdr:row>
      <xdr:rowOff>19215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635B57-7AC6-4952-837E-C383420A3B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80601" y="26288440"/>
          <a:ext cx="2433707" cy="1210400"/>
        </a:xfrm>
        <a:prstGeom prst="rect">
          <a:avLst/>
        </a:prstGeom>
      </xdr:spPr>
    </xdr:pic>
    <xdr:clientData/>
  </xdr:twoCellAnchor>
  <xdr:twoCellAnchor editAs="oneCell">
    <xdr:from>
      <xdr:col>18</xdr:col>
      <xdr:colOff>206189</xdr:colOff>
      <xdr:row>138</xdr:row>
      <xdr:rowOff>98612</xdr:rowOff>
    </xdr:from>
    <xdr:to>
      <xdr:col>20</xdr:col>
      <xdr:colOff>94290</xdr:colOff>
      <xdr:row>142</xdr:row>
      <xdr:rowOff>53369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871362-2AF4-42F1-9D98-2023C5AE18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588814" y="27778262"/>
          <a:ext cx="1107301" cy="76247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388620</xdr:colOff>
      <xdr:row>7</xdr:row>
      <xdr:rowOff>60960</xdr:rowOff>
    </xdr:from>
    <xdr:to>
      <xdr:col>21</xdr:col>
      <xdr:colOff>436677</xdr:colOff>
      <xdr:row>9</xdr:row>
      <xdr:rowOff>104832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65E7DC5-62F6-478C-AE78-CDD58F859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08920" y="1442085"/>
          <a:ext cx="3096057" cy="42487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381001</xdr:colOff>
      <xdr:row>27</xdr:row>
      <xdr:rowOff>57150</xdr:rowOff>
    </xdr:from>
    <xdr:to>
      <xdr:col>1</xdr:col>
      <xdr:colOff>1181101</xdr:colOff>
      <xdr:row>27</xdr:row>
      <xdr:rowOff>430530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547C324-9271-497C-B089-FB44FE1D04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0601" y="4019550"/>
          <a:ext cx="800100" cy="373380"/>
        </a:xfrm>
        <a:prstGeom prst="rect">
          <a:avLst/>
        </a:prstGeom>
      </xdr:spPr>
    </xdr:pic>
    <xdr:clientData/>
  </xdr:twoCellAnchor>
  <xdr:twoCellAnchor editAs="oneCell">
    <xdr:from>
      <xdr:col>1</xdr:col>
      <xdr:colOff>333376</xdr:colOff>
      <xdr:row>32</xdr:row>
      <xdr:rowOff>38100</xdr:rowOff>
    </xdr:from>
    <xdr:to>
      <xdr:col>1</xdr:col>
      <xdr:colOff>617349</xdr:colOff>
      <xdr:row>32</xdr:row>
      <xdr:rowOff>366617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7C089F5-0D97-D011-8633-1793FA8DAD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42976" y="6572250"/>
          <a:ext cx="283973" cy="328517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33</xdr:row>
      <xdr:rowOff>209550</xdr:rowOff>
    </xdr:from>
    <xdr:to>
      <xdr:col>1</xdr:col>
      <xdr:colOff>1457325</xdr:colOff>
      <xdr:row>33</xdr:row>
      <xdr:rowOff>609600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CC96AAE-0F7E-12FB-2D4F-61EAC9DF4D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6750" y="7867650"/>
          <a:ext cx="1400175" cy="4000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381001</xdr:colOff>
      <xdr:row>27</xdr:row>
      <xdr:rowOff>57150</xdr:rowOff>
    </xdr:from>
    <xdr:to>
      <xdr:col>1</xdr:col>
      <xdr:colOff>1181101</xdr:colOff>
      <xdr:row>27</xdr:row>
      <xdr:rowOff>434340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195FF2F-B1D7-484A-AC84-5591BF9E96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0601" y="6124575"/>
          <a:ext cx="800100" cy="373380"/>
        </a:xfrm>
        <a:prstGeom prst="rect">
          <a:avLst/>
        </a:prstGeom>
      </xdr:spPr>
    </xdr:pic>
    <xdr:clientData/>
  </xdr:twoCellAnchor>
  <xdr:twoCellAnchor editAs="oneCell">
    <xdr:from>
      <xdr:col>1</xdr:col>
      <xdr:colOff>333376</xdr:colOff>
      <xdr:row>32</xdr:row>
      <xdr:rowOff>38100</xdr:rowOff>
    </xdr:from>
    <xdr:to>
      <xdr:col>1</xdr:col>
      <xdr:colOff>619254</xdr:colOff>
      <xdr:row>32</xdr:row>
      <xdr:rowOff>362807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A8F4CB2-39D5-4B70-AFD4-673FE0DA85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42976" y="7515225"/>
          <a:ext cx="283973" cy="328517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33</xdr:row>
      <xdr:rowOff>209550</xdr:rowOff>
    </xdr:from>
    <xdr:to>
      <xdr:col>1</xdr:col>
      <xdr:colOff>1459230</xdr:colOff>
      <xdr:row>33</xdr:row>
      <xdr:rowOff>609600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1470037-280E-4879-A1B0-9EE3FD18CC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6750" y="8077200"/>
          <a:ext cx="1400175" cy="4000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20</xdr:row>
      <xdr:rowOff>247650</xdr:rowOff>
    </xdr:from>
    <xdr:to>
      <xdr:col>1</xdr:col>
      <xdr:colOff>1924050</xdr:colOff>
      <xdr:row>20</xdr:row>
      <xdr:rowOff>573985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CF950C3-7D01-4271-B94A-C93EA15B270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9236" t="51096" r="36102" b="13047"/>
        <a:stretch/>
      </xdr:blipFill>
      <xdr:spPr>
        <a:xfrm>
          <a:off x="657225" y="7658100"/>
          <a:ext cx="1876425" cy="32633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20</xdr:row>
      <xdr:rowOff>247650</xdr:rowOff>
    </xdr:from>
    <xdr:to>
      <xdr:col>1</xdr:col>
      <xdr:colOff>1924050</xdr:colOff>
      <xdr:row>20</xdr:row>
      <xdr:rowOff>573985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158AB26-F7AE-468F-8FAF-7AB642650E0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9236" t="51096" r="36102" b="13047"/>
        <a:stretch/>
      </xdr:blipFill>
      <xdr:spPr>
        <a:xfrm>
          <a:off x="657225" y="4400550"/>
          <a:ext cx="1876425" cy="32633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866775</xdr:colOff>
      <xdr:row>30</xdr:row>
      <xdr:rowOff>116892</xdr:rowOff>
    </xdr:from>
    <xdr:to>
      <xdr:col>2</xdr:col>
      <xdr:colOff>21571</xdr:colOff>
      <xdr:row>30</xdr:row>
      <xdr:rowOff>552450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562BD8-6651-4901-A1D8-C48F491CA1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6375" y="6451017"/>
          <a:ext cx="2170411" cy="435558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866775</xdr:colOff>
      <xdr:row>30</xdr:row>
      <xdr:rowOff>116892</xdr:rowOff>
    </xdr:from>
    <xdr:to>
      <xdr:col>2</xdr:col>
      <xdr:colOff>27286</xdr:colOff>
      <xdr:row>30</xdr:row>
      <xdr:rowOff>552450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DBC8282-575D-AEBD-5E49-4ABCAF17F6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6375" y="6870117"/>
          <a:ext cx="2170411" cy="43555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Ishpreet Kapoor" id="{5A76FCB4-BD0F-45DC-A9F4-4CF39F9CCCD4}" userId="S::ishpreet.kapoor@ucalgary.ca::fa3b8abd-40be-4dd8-8fac-6f5c067c0c6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92" dT="2024-10-29T04:41:34.95" personId="{5A76FCB4-BD0F-45DC-A9F4-4CF39F9CCCD4}" id="{6230E5A5-A177-4975-9486-8E836936B63A}">
    <text>Made into Cyl Strength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K174" dT="2024-10-29T06:34:05.19" personId="{5A76FCB4-BD0F-45DC-A9F4-4CF39F9CCCD4}" id="{1A112A3F-D939-4DD5-B21A-1C84A8D79EE4}">
    <text>Estimated Value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6F02E-9863-49FD-A5C9-1EA51C8CF1E0}">
  <sheetPr>
    <tabColor rgb="FFFF0000"/>
  </sheetPr>
  <dimension ref="A1:AC217"/>
  <sheetViews>
    <sheetView topLeftCell="B42" workbookViewId="0">
      <selection activeCell="B29" sqref="B29"/>
    </sheetView>
  </sheetViews>
  <sheetFormatPr defaultColWidth="9.109375" defaultRowHeight="15.6" x14ac:dyDescent="0.3"/>
  <cols>
    <col min="1" max="1" width="20.6640625" style="2" hidden="1" customWidth="1"/>
    <col min="2" max="2" width="20.6640625" style="2" customWidth="1"/>
    <col min="3" max="3" width="5.109375" style="2" customWidth="1"/>
    <col min="4" max="5" width="13.5546875" style="23" customWidth="1"/>
    <col min="6" max="6" width="10.88671875" style="23" customWidth="1"/>
    <col min="7" max="7" width="13" style="23" customWidth="1"/>
    <col min="8" max="8" width="10.109375" style="23" customWidth="1"/>
    <col min="9" max="9" width="18" style="23" customWidth="1"/>
    <col min="10" max="10" width="14.88671875" style="23" bestFit="1" customWidth="1"/>
    <col min="11" max="11" width="13" style="23" bestFit="1" customWidth="1"/>
    <col min="12" max="12" width="8" style="23" customWidth="1"/>
    <col min="13" max="13" width="9" style="23" bestFit="1" customWidth="1"/>
    <col min="14" max="14" width="16.33203125" style="23" customWidth="1"/>
    <col min="15" max="15" width="12.6640625" style="2" hidden="1" customWidth="1"/>
    <col min="16" max="17" width="12.6640625" style="2" customWidth="1"/>
    <col min="18" max="16384" width="9.109375" style="2"/>
  </cols>
  <sheetData>
    <row r="1" spans="1:29" ht="15.75" customHeight="1" x14ac:dyDescent="0.3">
      <c r="C1" s="93" t="s">
        <v>410</v>
      </c>
      <c r="D1" s="94"/>
      <c r="E1" s="94"/>
      <c r="F1" s="94"/>
      <c r="G1" s="94"/>
      <c r="H1" s="94"/>
      <c r="I1" s="94"/>
      <c r="J1" s="94"/>
      <c r="K1" s="94"/>
      <c r="L1" s="94"/>
      <c r="M1" s="94"/>
      <c r="N1" s="95"/>
    </row>
    <row r="2" spans="1:29" ht="15.75" customHeight="1" x14ac:dyDescent="0.3">
      <c r="C2" s="96"/>
      <c r="D2" s="97"/>
      <c r="E2" s="97"/>
      <c r="F2" s="97"/>
      <c r="G2" s="97"/>
      <c r="H2" s="97"/>
      <c r="I2" s="97"/>
      <c r="J2" s="97"/>
      <c r="K2" s="97"/>
      <c r="L2" s="97"/>
      <c r="M2" s="97"/>
      <c r="N2" s="98"/>
    </row>
    <row r="3" spans="1:29" ht="15.75" customHeight="1" x14ac:dyDescent="0.3">
      <c r="C3" s="96"/>
      <c r="D3" s="97"/>
      <c r="E3" s="97"/>
      <c r="F3" s="97"/>
      <c r="G3" s="97"/>
      <c r="H3" s="97"/>
      <c r="I3" s="97"/>
      <c r="J3" s="97"/>
      <c r="K3" s="97"/>
      <c r="L3" s="97"/>
      <c r="M3" s="97"/>
      <c r="N3" s="98"/>
    </row>
    <row r="4" spans="1:29" ht="16.5" customHeight="1" thickBot="1" x14ac:dyDescent="0.35">
      <c r="C4" s="99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1"/>
    </row>
    <row r="5" spans="1:29" ht="16.2" thickBot="1" x14ac:dyDescent="0.35">
      <c r="C5" s="102" t="s">
        <v>411</v>
      </c>
      <c r="D5" s="103"/>
      <c r="E5" s="103"/>
      <c r="F5" s="103"/>
      <c r="G5" s="103"/>
      <c r="H5" s="103"/>
      <c r="I5" s="103"/>
      <c r="J5" s="103"/>
      <c r="K5" s="103"/>
      <c r="L5" s="103"/>
      <c r="M5" s="103"/>
      <c r="N5" s="104"/>
    </row>
    <row r="6" spans="1:29" ht="18.600000000000001" thickBot="1" x14ac:dyDescent="0.45">
      <c r="A6" s="10" t="s">
        <v>412</v>
      </c>
      <c r="B6" s="3"/>
      <c r="C6" s="11" t="s">
        <v>413</v>
      </c>
      <c r="D6" s="9" t="s">
        <v>4</v>
      </c>
      <c r="E6" s="9" t="s">
        <v>5</v>
      </c>
      <c r="F6" s="9" t="s">
        <v>0</v>
      </c>
      <c r="G6" s="9" t="s">
        <v>8</v>
      </c>
      <c r="H6" s="9" t="s">
        <v>264</v>
      </c>
      <c r="I6" s="9" t="s">
        <v>414</v>
      </c>
      <c r="J6" s="12" t="s">
        <v>415</v>
      </c>
      <c r="K6" s="12" t="s">
        <v>416</v>
      </c>
      <c r="L6" s="12" t="s">
        <v>6</v>
      </c>
      <c r="M6" s="9" t="s">
        <v>417</v>
      </c>
      <c r="N6" s="13" t="s">
        <v>2</v>
      </c>
    </row>
    <row r="7" spans="1:29" ht="14.4" customHeight="1" thickBot="1" x14ac:dyDescent="0.35">
      <c r="A7" s="5" t="s">
        <v>33</v>
      </c>
      <c r="B7" s="5"/>
      <c r="C7" s="14">
        <v>1</v>
      </c>
      <c r="D7" s="15">
        <v>51</v>
      </c>
      <c r="E7" s="15">
        <v>51</v>
      </c>
      <c r="F7" s="15">
        <v>1.81</v>
      </c>
      <c r="G7" s="15">
        <v>150</v>
      </c>
      <c r="H7" s="15">
        <f>G7/D7</f>
        <v>2.9411764705882355</v>
      </c>
      <c r="I7" s="15">
        <v>205100</v>
      </c>
      <c r="J7" s="16">
        <v>353</v>
      </c>
      <c r="K7" s="15">
        <f>J7/(0.2+185*(J7/I7))</f>
        <v>680.93392899130015</v>
      </c>
      <c r="L7" s="17">
        <v>10.4</v>
      </c>
      <c r="M7" s="15">
        <v>21.5</v>
      </c>
      <c r="N7" s="15">
        <v>234</v>
      </c>
      <c r="O7" s="89" t="s">
        <v>418</v>
      </c>
    </row>
    <row r="8" spans="1:29" ht="18.600000000000001" thickBot="1" x14ac:dyDescent="0.45">
      <c r="A8" s="5" t="s">
        <v>34</v>
      </c>
      <c r="B8" s="5"/>
      <c r="C8" s="7">
        <v>2</v>
      </c>
      <c r="D8" s="18">
        <v>51</v>
      </c>
      <c r="E8" s="18">
        <v>51</v>
      </c>
      <c r="F8" s="18">
        <v>1.81</v>
      </c>
      <c r="G8" s="18">
        <v>150</v>
      </c>
      <c r="H8" s="18">
        <f t="shared" ref="H8:H71" si="0">G8/D8</f>
        <v>2.9411764705882355</v>
      </c>
      <c r="I8" s="18">
        <v>205100</v>
      </c>
      <c r="J8" s="19">
        <v>353</v>
      </c>
      <c r="K8" s="18">
        <f t="shared" ref="K8:K30" si="1">J8/(0.2+185*(J8/I8))</f>
        <v>680.93392899130015</v>
      </c>
      <c r="L8" s="20">
        <v>10.4</v>
      </c>
      <c r="M8" s="18">
        <v>21.5</v>
      </c>
      <c r="N8" s="18">
        <v>243</v>
      </c>
      <c r="O8" s="89"/>
      <c r="Q8" s="9" t="s">
        <v>4</v>
      </c>
      <c r="R8" s="9" t="s">
        <v>5</v>
      </c>
      <c r="S8" s="9" t="s">
        <v>0</v>
      </c>
      <c r="T8" s="9" t="s">
        <v>8</v>
      </c>
      <c r="U8" s="9" t="s">
        <v>264</v>
      </c>
      <c r="V8" s="9" t="s">
        <v>414</v>
      </c>
      <c r="W8" s="12" t="s">
        <v>415</v>
      </c>
      <c r="X8" s="12" t="s">
        <v>416</v>
      </c>
      <c r="Y8" s="12" t="s">
        <v>6</v>
      </c>
      <c r="Z8" s="9" t="s">
        <v>1</v>
      </c>
      <c r="AA8" s="9" t="s">
        <v>417</v>
      </c>
      <c r="AB8" s="13" t="s">
        <v>2</v>
      </c>
    </row>
    <row r="9" spans="1:29" x14ac:dyDescent="0.3">
      <c r="A9" s="6" t="s">
        <v>35</v>
      </c>
      <c r="C9" s="7">
        <v>3</v>
      </c>
      <c r="D9" s="18">
        <v>51</v>
      </c>
      <c r="E9" s="18">
        <v>51</v>
      </c>
      <c r="F9" s="18">
        <v>1.81</v>
      </c>
      <c r="G9" s="18">
        <v>150</v>
      </c>
      <c r="H9" s="18">
        <f t="shared" si="0"/>
        <v>2.9411764705882355</v>
      </c>
      <c r="I9" s="18">
        <v>205100</v>
      </c>
      <c r="J9" s="19">
        <v>353</v>
      </c>
      <c r="K9" s="18">
        <f t="shared" si="1"/>
        <v>680.93392899130015</v>
      </c>
      <c r="L9" s="20">
        <v>10.4</v>
      </c>
      <c r="M9" s="18">
        <v>34.9</v>
      </c>
      <c r="N9" s="18">
        <v>268</v>
      </c>
      <c r="O9" s="89"/>
      <c r="Q9" s="21">
        <f t="shared" ref="Q9:Y9" si="2">AVERAGE(D7:D217)</f>
        <v>124.67535545023701</v>
      </c>
      <c r="R9" s="21">
        <f t="shared" si="2"/>
        <v>120.87630331753556</v>
      </c>
      <c r="S9" s="22">
        <f t="shared" si="2"/>
        <v>3.813952606635068</v>
      </c>
      <c r="T9" s="21">
        <f t="shared" si="2"/>
        <v>377.59905213270139</v>
      </c>
      <c r="U9" s="21">
        <f t="shared" si="2"/>
        <v>3.1617971928136952</v>
      </c>
      <c r="V9" s="21">
        <f t="shared" si="2"/>
        <v>199730.04739336492</v>
      </c>
      <c r="W9" s="21">
        <f t="shared" si="2"/>
        <v>433.11042654028432</v>
      </c>
      <c r="X9" s="21">
        <f t="shared" si="2"/>
        <v>674.7132520567834</v>
      </c>
      <c r="Y9" s="21">
        <f t="shared" si="2"/>
        <v>6.3037914691943211</v>
      </c>
      <c r="Z9" s="21" t="e">
        <f>AVERAGE(#REF!)</f>
        <v>#REF!</v>
      </c>
      <c r="AA9" s="21">
        <f t="shared" ref="AA9:AC9" si="3">AVERAGE(M7:M217)</f>
        <v>48.037800947867225</v>
      </c>
      <c r="AB9" s="21">
        <f>AVERAGE(N7:N217)</f>
        <v>1568.2085308056871</v>
      </c>
      <c r="AC9" s="21" t="e">
        <f t="shared" si="3"/>
        <v>#DIV/0!</v>
      </c>
    </row>
    <row r="10" spans="1:29" x14ac:dyDescent="0.3">
      <c r="A10" s="6" t="s">
        <v>36</v>
      </c>
      <c r="C10" s="7">
        <v>4</v>
      </c>
      <c r="D10" s="18">
        <v>51</v>
      </c>
      <c r="E10" s="18">
        <v>51</v>
      </c>
      <c r="F10" s="18">
        <v>1.81</v>
      </c>
      <c r="G10" s="18">
        <v>150</v>
      </c>
      <c r="H10" s="18">
        <f t="shared" si="0"/>
        <v>2.9411764705882355</v>
      </c>
      <c r="I10" s="18">
        <v>205100</v>
      </c>
      <c r="J10" s="19">
        <v>353</v>
      </c>
      <c r="K10" s="18">
        <f t="shared" si="1"/>
        <v>680.93392899130015</v>
      </c>
      <c r="L10" s="20">
        <v>10.4</v>
      </c>
      <c r="M10" s="18">
        <v>34.9</v>
      </c>
      <c r="N10" s="18">
        <v>274</v>
      </c>
      <c r="O10" s="89"/>
      <c r="Q10" s="21">
        <f t="shared" ref="Q10:Y10" si="4">_xlfn.STDEV.S(D7:D218)</f>
        <v>44.466724415344281</v>
      </c>
      <c r="R10" s="21">
        <f t="shared" si="4"/>
        <v>41.496858258392024</v>
      </c>
      <c r="S10" s="21">
        <f t="shared" si="4"/>
        <v>1.9841090066133413</v>
      </c>
      <c r="T10" s="21">
        <f t="shared" si="4"/>
        <v>122.60293284401672</v>
      </c>
      <c r="U10" s="21">
        <f t="shared" si="4"/>
        <v>0.77279265886551396</v>
      </c>
      <c r="V10" s="21">
        <f t="shared" si="4"/>
        <v>6793.5031637468364</v>
      </c>
      <c r="W10" s="21">
        <f t="shared" si="4"/>
        <v>101.05365093335391</v>
      </c>
      <c r="X10" s="21">
        <f t="shared" si="4"/>
        <v>120.87469207087827</v>
      </c>
      <c r="Y10" s="21">
        <f t="shared" si="4"/>
        <v>2.0390440883911602</v>
      </c>
      <c r="Z10" s="21" t="e">
        <f>_xlfn.STDEV.S(#REF!)</f>
        <v>#REF!</v>
      </c>
      <c r="AA10" s="21">
        <f t="shared" ref="AA10:AB10" si="5">_xlfn.STDEV.S(M7:M218)</f>
        <v>20.578019163735224</v>
      </c>
      <c r="AB10" s="21">
        <f t="shared" si="5"/>
        <v>1099.1449369843392</v>
      </c>
    </row>
    <row r="11" spans="1:29" x14ac:dyDescent="0.3">
      <c r="A11" s="6" t="s">
        <v>37</v>
      </c>
      <c r="C11" s="7">
        <v>5</v>
      </c>
      <c r="D11" s="18">
        <v>51</v>
      </c>
      <c r="E11" s="18">
        <v>51</v>
      </c>
      <c r="F11" s="18">
        <v>2.85</v>
      </c>
      <c r="G11" s="18">
        <v>150</v>
      </c>
      <c r="H11" s="18">
        <f t="shared" si="0"/>
        <v>2.9411764705882355</v>
      </c>
      <c r="I11" s="18">
        <v>207900</v>
      </c>
      <c r="J11" s="18">
        <v>440</v>
      </c>
      <c r="K11" s="18">
        <f t="shared" si="1"/>
        <v>743.82826475849731</v>
      </c>
      <c r="L11" s="18">
        <v>8.1999999999999993</v>
      </c>
      <c r="M11" s="18">
        <v>21.5</v>
      </c>
      <c r="N11" s="18">
        <v>358</v>
      </c>
      <c r="O11" s="89"/>
    </row>
    <row r="12" spans="1:29" x14ac:dyDescent="0.3">
      <c r="A12" s="6" t="s">
        <v>38</v>
      </c>
      <c r="C12" s="7">
        <v>6</v>
      </c>
      <c r="D12" s="18">
        <v>51</v>
      </c>
      <c r="E12" s="18">
        <v>51</v>
      </c>
      <c r="F12" s="18">
        <v>2.85</v>
      </c>
      <c r="G12" s="18">
        <v>150</v>
      </c>
      <c r="H12" s="18">
        <f t="shared" si="0"/>
        <v>2.9411764705882355</v>
      </c>
      <c r="I12" s="18">
        <v>207900</v>
      </c>
      <c r="J12" s="18">
        <v>440</v>
      </c>
      <c r="K12" s="18">
        <f t="shared" si="1"/>
        <v>743.82826475849731</v>
      </c>
      <c r="L12" s="18">
        <v>8.1999999999999993</v>
      </c>
      <c r="M12" s="18">
        <v>21.5</v>
      </c>
      <c r="N12" s="18">
        <v>364</v>
      </c>
      <c r="O12" s="89"/>
    </row>
    <row r="13" spans="1:29" x14ac:dyDescent="0.3">
      <c r="A13" s="6" t="s">
        <v>39</v>
      </c>
      <c r="C13" s="7">
        <v>7</v>
      </c>
      <c r="D13" s="18">
        <v>51</v>
      </c>
      <c r="E13" s="18">
        <v>51</v>
      </c>
      <c r="F13" s="18">
        <v>2.85</v>
      </c>
      <c r="G13" s="18">
        <v>150</v>
      </c>
      <c r="H13" s="18">
        <f t="shared" si="0"/>
        <v>2.9411764705882355</v>
      </c>
      <c r="I13" s="18">
        <v>207900</v>
      </c>
      <c r="J13" s="18">
        <v>440</v>
      </c>
      <c r="K13" s="18">
        <f t="shared" si="1"/>
        <v>743.82826475849731</v>
      </c>
      <c r="L13" s="18">
        <v>8.1999999999999993</v>
      </c>
      <c r="M13" s="18">
        <v>34.9</v>
      </c>
      <c r="N13" s="18">
        <v>394</v>
      </c>
      <c r="O13" s="89"/>
    </row>
    <row r="14" spans="1:29" x14ac:dyDescent="0.3">
      <c r="A14" s="6" t="s">
        <v>40</v>
      </c>
      <c r="C14" s="7">
        <v>8</v>
      </c>
      <c r="D14" s="18">
        <v>51</v>
      </c>
      <c r="E14" s="18">
        <v>51</v>
      </c>
      <c r="F14" s="18">
        <v>2.85</v>
      </c>
      <c r="G14" s="18">
        <v>150</v>
      </c>
      <c r="H14" s="18">
        <f t="shared" si="0"/>
        <v>2.9411764705882355</v>
      </c>
      <c r="I14" s="18">
        <v>207900</v>
      </c>
      <c r="J14" s="18">
        <v>440</v>
      </c>
      <c r="K14" s="18">
        <f t="shared" si="1"/>
        <v>743.82826475849731</v>
      </c>
      <c r="L14" s="18">
        <v>8.1999999999999993</v>
      </c>
      <c r="M14" s="18">
        <v>34.9</v>
      </c>
      <c r="N14" s="18">
        <v>393</v>
      </c>
      <c r="O14" s="89"/>
    </row>
    <row r="15" spans="1:29" x14ac:dyDescent="0.3">
      <c r="A15" s="6" t="s">
        <v>41</v>
      </c>
      <c r="C15" s="7">
        <v>9</v>
      </c>
      <c r="D15" s="18">
        <v>100</v>
      </c>
      <c r="E15" s="18">
        <v>100</v>
      </c>
      <c r="F15" s="18">
        <v>2.85</v>
      </c>
      <c r="G15" s="18">
        <v>300</v>
      </c>
      <c r="H15" s="18">
        <f t="shared" si="0"/>
        <v>3</v>
      </c>
      <c r="I15" s="18">
        <v>195700</v>
      </c>
      <c r="J15" s="18">
        <v>358</v>
      </c>
      <c r="K15" s="18">
        <f t="shared" si="1"/>
        <v>664.90082566195315</v>
      </c>
      <c r="L15" s="18">
        <v>8.3000000000000007</v>
      </c>
      <c r="M15" s="18">
        <v>21.5</v>
      </c>
      <c r="N15" s="18">
        <v>705</v>
      </c>
      <c r="O15" s="89"/>
    </row>
    <row r="16" spans="1:29" x14ac:dyDescent="0.3">
      <c r="A16" s="6" t="s">
        <v>42</v>
      </c>
      <c r="C16" s="7">
        <v>10</v>
      </c>
      <c r="D16" s="18">
        <v>100</v>
      </c>
      <c r="E16" s="18">
        <v>100</v>
      </c>
      <c r="F16" s="18">
        <v>2.85</v>
      </c>
      <c r="G16" s="18">
        <v>300</v>
      </c>
      <c r="H16" s="18">
        <f t="shared" si="0"/>
        <v>3</v>
      </c>
      <c r="I16" s="18">
        <v>195700</v>
      </c>
      <c r="J16" s="18">
        <v>358</v>
      </c>
      <c r="K16" s="18">
        <f t="shared" si="1"/>
        <v>664.90082566195315</v>
      </c>
      <c r="L16" s="18">
        <v>8.3000000000000007</v>
      </c>
      <c r="M16" s="18">
        <v>21.5</v>
      </c>
      <c r="N16" s="18">
        <v>716</v>
      </c>
      <c r="O16" s="89"/>
    </row>
    <row r="17" spans="1:15" x14ac:dyDescent="0.3">
      <c r="A17" s="6" t="s">
        <v>43</v>
      </c>
      <c r="C17" s="7">
        <v>11</v>
      </c>
      <c r="D17" s="18">
        <v>100</v>
      </c>
      <c r="E17" s="18">
        <v>100</v>
      </c>
      <c r="F17" s="18">
        <v>2.85</v>
      </c>
      <c r="G17" s="18">
        <v>300</v>
      </c>
      <c r="H17" s="18">
        <f t="shared" si="0"/>
        <v>3</v>
      </c>
      <c r="I17" s="18">
        <v>195700</v>
      </c>
      <c r="J17" s="18">
        <v>358</v>
      </c>
      <c r="K17" s="18">
        <f t="shared" si="1"/>
        <v>664.90082566195315</v>
      </c>
      <c r="L17" s="18">
        <v>8.3000000000000007</v>
      </c>
      <c r="M17" s="18">
        <v>34.9</v>
      </c>
      <c r="N17" s="18">
        <v>765</v>
      </c>
      <c r="O17" s="89"/>
    </row>
    <row r="18" spans="1:15" x14ac:dyDescent="0.3">
      <c r="A18" s="6" t="s">
        <v>44</v>
      </c>
      <c r="C18" s="7">
        <v>12</v>
      </c>
      <c r="D18" s="18">
        <v>100</v>
      </c>
      <c r="E18" s="18">
        <v>100</v>
      </c>
      <c r="F18" s="18">
        <v>2.85</v>
      </c>
      <c r="G18" s="18">
        <v>300</v>
      </c>
      <c r="H18" s="18">
        <f t="shared" si="0"/>
        <v>3</v>
      </c>
      <c r="I18" s="18">
        <v>195700</v>
      </c>
      <c r="J18" s="18">
        <v>358</v>
      </c>
      <c r="K18" s="18">
        <f t="shared" si="1"/>
        <v>664.90082566195315</v>
      </c>
      <c r="L18" s="18">
        <v>8.3000000000000007</v>
      </c>
      <c r="M18" s="18">
        <v>34.9</v>
      </c>
      <c r="N18" s="18">
        <v>742</v>
      </c>
      <c r="O18" s="89"/>
    </row>
    <row r="19" spans="1:15" x14ac:dyDescent="0.3">
      <c r="A19" s="6" t="s">
        <v>45</v>
      </c>
      <c r="C19" s="7">
        <v>13</v>
      </c>
      <c r="D19" s="18">
        <v>101</v>
      </c>
      <c r="E19" s="18">
        <v>101</v>
      </c>
      <c r="F19" s="18">
        <v>5.05</v>
      </c>
      <c r="G19" s="18">
        <v>300</v>
      </c>
      <c r="H19" s="18">
        <f t="shared" si="0"/>
        <v>2.9702970297029703</v>
      </c>
      <c r="I19" s="18">
        <v>202100</v>
      </c>
      <c r="J19" s="18">
        <v>435</v>
      </c>
      <c r="K19" s="18">
        <f t="shared" si="1"/>
        <v>727.18888291492613</v>
      </c>
      <c r="L19" s="18">
        <v>7</v>
      </c>
      <c r="M19" s="18">
        <v>21.5</v>
      </c>
      <c r="N19" s="18">
        <v>1352</v>
      </c>
      <c r="O19" s="89"/>
    </row>
    <row r="20" spans="1:15" x14ac:dyDescent="0.3">
      <c r="A20" s="6" t="s">
        <v>46</v>
      </c>
      <c r="C20" s="7">
        <v>14</v>
      </c>
      <c r="D20" s="18">
        <v>101</v>
      </c>
      <c r="E20" s="18">
        <v>101</v>
      </c>
      <c r="F20" s="18">
        <v>5.05</v>
      </c>
      <c r="G20" s="18">
        <v>300</v>
      </c>
      <c r="H20" s="18">
        <f t="shared" si="0"/>
        <v>2.9702970297029703</v>
      </c>
      <c r="I20" s="18">
        <v>202100</v>
      </c>
      <c r="J20" s="18">
        <v>435</v>
      </c>
      <c r="K20" s="18">
        <f t="shared" si="1"/>
        <v>727.18888291492613</v>
      </c>
      <c r="L20" s="18">
        <v>7</v>
      </c>
      <c r="M20" s="18">
        <v>21.5</v>
      </c>
      <c r="N20" s="18">
        <v>1348</v>
      </c>
      <c r="O20" s="89"/>
    </row>
    <row r="21" spans="1:15" x14ac:dyDescent="0.3">
      <c r="A21" s="6" t="s">
        <v>47</v>
      </c>
      <c r="C21" s="7">
        <v>15</v>
      </c>
      <c r="D21" s="18">
        <v>101</v>
      </c>
      <c r="E21" s="18">
        <v>101</v>
      </c>
      <c r="F21" s="18">
        <v>5.05</v>
      </c>
      <c r="G21" s="18">
        <v>300</v>
      </c>
      <c r="H21" s="18">
        <f t="shared" si="0"/>
        <v>2.9702970297029703</v>
      </c>
      <c r="I21" s="18">
        <v>202100</v>
      </c>
      <c r="J21" s="18">
        <v>435</v>
      </c>
      <c r="K21" s="18">
        <f t="shared" si="1"/>
        <v>727.18888291492613</v>
      </c>
      <c r="L21" s="18">
        <v>7</v>
      </c>
      <c r="M21" s="18">
        <v>34.9</v>
      </c>
      <c r="N21" s="18">
        <v>1434</v>
      </c>
      <c r="O21" s="89"/>
    </row>
    <row r="22" spans="1:15" x14ac:dyDescent="0.3">
      <c r="A22" s="6" t="s">
        <v>48</v>
      </c>
      <c r="C22" s="7">
        <v>16</v>
      </c>
      <c r="D22" s="18">
        <v>101</v>
      </c>
      <c r="E22" s="18">
        <v>101</v>
      </c>
      <c r="F22" s="18">
        <v>5.05</v>
      </c>
      <c r="G22" s="18">
        <v>300</v>
      </c>
      <c r="H22" s="18">
        <f t="shared" si="0"/>
        <v>2.9702970297029703</v>
      </c>
      <c r="I22" s="18">
        <v>202100</v>
      </c>
      <c r="J22" s="18">
        <v>435</v>
      </c>
      <c r="K22" s="18">
        <f t="shared" si="1"/>
        <v>727.18888291492613</v>
      </c>
      <c r="L22" s="18">
        <v>7</v>
      </c>
      <c r="M22" s="18">
        <v>34.9</v>
      </c>
      <c r="N22" s="18">
        <v>1461</v>
      </c>
      <c r="O22" s="89"/>
    </row>
    <row r="23" spans="1:15" x14ac:dyDescent="0.3">
      <c r="A23" s="6" t="s">
        <v>49</v>
      </c>
      <c r="C23" s="7">
        <v>17</v>
      </c>
      <c r="D23" s="18">
        <v>152</v>
      </c>
      <c r="E23" s="18">
        <v>152</v>
      </c>
      <c r="F23" s="18">
        <v>2.85</v>
      </c>
      <c r="G23" s="18">
        <v>450</v>
      </c>
      <c r="H23" s="18">
        <f t="shared" si="0"/>
        <v>2.9605263157894739</v>
      </c>
      <c r="I23" s="18">
        <v>192600</v>
      </c>
      <c r="J23" s="18">
        <v>268</v>
      </c>
      <c r="K23" s="18">
        <f t="shared" si="1"/>
        <v>585.88876276958001</v>
      </c>
      <c r="L23" s="18">
        <v>6.8</v>
      </c>
      <c r="M23" s="18">
        <v>21.5</v>
      </c>
      <c r="N23" s="18">
        <v>1035</v>
      </c>
      <c r="O23" s="89"/>
    </row>
    <row r="24" spans="1:15" x14ac:dyDescent="0.3">
      <c r="A24" s="6" t="s">
        <v>50</v>
      </c>
      <c r="C24" s="7">
        <v>18</v>
      </c>
      <c r="D24" s="18">
        <v>152</v>
      </c>
      <c r="E24" s="18">
        <v>152</v>
      </c>
      <c r="F24" s="18">
        <v>2.85</v>
      </c>
      <c r="G24" s="18">
        <v>450</v>
      </c>
      <c r="H24" s="18">
        <f t="shared" si="0"/>
        <v>2.9605263157894739</v>
      </c>
      <c r="I24" s="18">
        <v>192600</v>
      </c>
      <c r="J24" s="18">
        <v>268</v>
      </c>
      <c r="K24" s="18">
        <f t="shared" si="1"/>
        <v>585.88876276958001</v>
      </c>
      <c r="L24" s="18">
        <v>6.8</v>
      </c>
      <c r="M24" s="18">
        <v>21.5</v>
      </c>
      <c r="N24" s="18">
        <v>1062</v>
      </c>
      <c r="O24" s="89"/>
    </row>
    <row r="25" spans="1:15" x14ac:dyDescent="0.3">
      <c r="A25" s="6" t="s">
        <v>51</v>
      </c>
      <c r="C25" s="7">
        <v>19</v>
      </c>
      <c r="D25" s="18">
        <v>152</v>
      </c>
      <c r="E25" s="18">
        <v>152</v>
      </c>
      <c r="F25" s="18">
        <v>2.85</v>
      </c>
      <c r="G25" s="18">
        <v>450</v>
      </c>
      <c r="H25" s="18">
        <f t="shared" si="0"/>
        <v>2.9605263157894739</v>
      </c>
      <c r="I25" s="18">
        <v>192600</v>
      </c>
      <c r="J25" s="18">
        <v>268</v>
      </c>
      <c r="K25" s="18">
        <f t="shared" si="1"/>
        <v>585.88876276958001</v>
      </c>
      <c r="L25" s="18">
        <v>6.8</v>
      </c>
      <c r="M25" s="18">
        <v>34.9</v>
      </c>
      <c r="N25" s="18">
        <v>1074</v>
      </c>
      <c r="O25" s="89"/>
    </row>
    <row r="26" spans="1:15" x14ac:dyDescent="0.3">
      <c r="A26" s="6" t="s">
        <v>52</v>
      </c>
      <c r="C26" s="7">
        <v>20</v>
      </c>
      <c r="D26" s="18">
        <v>152</v>
      </c>
      <c r="E26" s="18">
        <v>152</v>
      </c>
      <c r="F26" s="18">
        <v>2.85</v>
      </c>
      <c r="G26" s="18">
        <v>450</v>
      </c>
      <c r="H26" s="18">
        <f t="shared" si="0"/>
        <v>2.9605263157894739</v>
      </c>
      <c r="I26" s="18">
        <v>192600</v>
      </c>
      <c r="J26" s="18">
        <v>268</v>
      </c>
      <c r="K26" s="18">
        <f t="shared" si="1"/>
        <v>585.88876276958001</v>
      </c>
      <c r="L26" s="18">
        <v>6.8</v>
      </c>
      <c r="M26" s="18">
        <v>34.9</v>
      </c>
      <c r="N26" s="18">
        <v>1209</v>
      </c>
      <c r="O26" s="89"/>
    </row>
    <row r="27" spans="1:15" x14ac:dyDescent="0.3">
      <c r="A27" s="6" t="s">
        <v>53</v>
      </c>
      <c r="C27" s="7">
        <v>21</v>
      </c>
      <c r="D27" s="18">
        <v>150</v>
      </c>
      <c r="E27" s="18">
        <v>150</v>
      </c>
      <c r="F27" s="18">
        <v>4.8</v>
      </c>
      <c r="G27" s="18">
        <v>450</v>
      </c>
      <c r="H27" s="18">
        <f t="shared" si="0"/>
        <v>3</v>
      </c>
      <c r="I27" s="18">
        <v>192200</v>
      </c>
      <c r="J27" s="18">
        <v>340</v>
      </c>
      <c r="K27" s="18">
        <f t="shared" si="1"/>
        <v>644.83915531872913</v>
      </c>
      <c r="L27" s="18">
        <v>5.6</v>
      </c>
      <c r="M27" s="18">
        <v>21.5</v>
      </c>
      <c r="N27" s="18">
        <v>1804</v>
      </c>
      <c r="O27" s="89"/>
    </row>
    <row r="28" spans="1:15" x14ac:dyDescent="0.3">
      <c r="A28" s="6" t="s">
        <v>54</v>
      </c>
      <c r="C28" s="7">
        <v>22</v>
      </c>
      <c r="D28" s="18">
        <v>150</v>
      </c>
      <c r="E28" s="18">
        <v>150</v>
      </c>
      <c r="F28" s="18">
        <v>4.8</v>
      </c>
      <c r="G28" s="18">
        <v>450</v>
      </c>
      <c r="H28" s="18">
        <f t="shared" si="0"/>
        <v>3</v>
      </c>
      <c r="I28" s="18">
        <v>192200</v>
      </c>
      <c r="J28" s="18">
        <v>340</v>
      </c>
      <c r="K28" s="18">
        <f t="shared" si="1"/>
        <v>644.83915531872913</v>
      </c>
      <c r="L28" s="18">
        <v>5.6</v>
      </c>
      <c r="M28" s="18">
        <v>21.5</v>
      </c>
      <c r="N28" s="18">
        <v>1798</v>
      </c>
      <c r="O28" s="89"/>
    </row>
    <row r="29" spans="1:15" x14ac:dyDescent="0.3">
      <c r="A29" s="6" t="s">
        <v>55</v>
      </c>
      <c r="C29" s="7">
        <v>23</v>
      </c>
      <c r="D29" s="18">
        <v>150</v>
      </c>
      <c r="E29" s="18">
        <v>150</v>
      </c>
      <c r="F29" s="18">
        <v>4.8</v>
      </c>
      <c r="G29" s="18">
        <v>450</v>
      </c>
      <c r="H29" s="18">
        <f t="shared" si="0"/>
        <v>3</v>
      </c>
      <c r="I29" s="18">
        <v>192200</v>
      </c>
      <c r="J29" s="18">
        <v>340</v>
      </c>
      <c r="K29" s="18">
        <f t="shared" si="1"/>
        <v>644.83915531872913</v>
      </c>
      <c r="L29" s="18">
        <v>5.6</v>
      </c>
      <c r="M29" s="18">
        <v>34.9</v>
      </c>
      <c r="N29" s="18">
        <v>1947</v>
      </c>
      <c r="O29" s="89"/>
    </row>
    <row r="30" spans="1:15" x14ac:dyDescent="0.3">
      <c r="A30" s="6" t="s">
        <v>56</v>
      </c>
      <c r="C30" s="7">
        <v>24</v>
      </c>
      <c r="D30" s="18">
        <v>150</v>
      </c>
      <c r="E30" s="18">
        <v>150</v>
      </c>
      <c r="F30" s="18">
        <v>4.8</v>
      </c>
      <c r="G30" s="18">
        <v>450</v>
      </c>
      <c r="H30" s="18">
        <f t="shared" si="0"/>
        <v>3</v>
      </c>
      <c r="I30" s="18">
        <v>192200</v>
      </c>
      <c r="J30" s="18">
        <v>340</v>
      </c>
      <c r="K30" s="18">
        <f t="shared" si="1"/>
        <v>644.83915531872913</v>
      </c>
      <c r="L30" s="18">
        <v>5.6</v>
      </c>
      <c r="M30" s="18">
        <v>34.9</v>
      </c>
      <c r="N30" s="18">
        <v>1976</v>
      </c>
      <c r="O30" s="89"/>
    </row>
    <row r="31" spans="1:15" x14ac:dyDescent="0.3">
      <c r="A31" s="6" t="s">
        <v>65</v>
      </c>
      <c r="C31" s="7">
        <v>25</v>
      </c>
      <c r="D31" s="18">
        <v>100.3</v>
      </c>
      <c r="E31" s="18">
        <v>100.3</v>
      </c>
      <c r="F31" s="18">
        <v>2.76</v>
      </c>
      <c r="G31" s="18">
        <v>440</v>
      </c>
      <c r="H31" s="18">
        <f t="shared" si="0"/>
        <v>4.3868394815553344</v>
      </c>
      <c r="I31" s="18">
        <v>182000</v>
      </c>
      <c r="J31" s="18">
        <v>390.3</v>
      </c>
      <c r="K31" s="18">
        <v>762.1</v>
      </c>
      <c r="L31" s="18">
        <v>6.7</v>
      </c>
      <c r="M31" s="18">
        <v>36.299999999999997</v>
      </c>
      <c r="N31" s="18">
        <v>767.6</v>
      </c>
      <c r="O31" s="89"/>
    </row>
    <row r="32" spans="1:15" x14ac:dyDescent="0.3">
      <c r="A32" s="6" t="s">
        <v>66</v>
      </c>
      <c r="C32" s="7">
        <v>26</v>
      </c>
      <c r="D32" s="18">
        <v>100.3</v>
      </c>
      <c r="E32" s="18">
        <v>100.3</v>
      </c>
      <c r="F32" s="18">
        <v>2.76</v>
      </c>
      <c r="G32" s="18">
        <v>440</v>
      </c>
      <c r="H32" s="18">
        <f t="shared" si="0"/>
        <v>4.3868394815553344</v>
      </c>
      <c r="I32" s="18">
        <v>182000</v>
      </c>
      <c r="J32" s="18">
        <v>390.3</v>
      </c>
      <c r="K32" s="18">
        <v>762.1</v>
      </c>
      <c r="L32" s="18">
        <v>6.7</v>
      </c>
      <c r="M32" s="18">
        <v>75.400000000000006</v>
      </c>
      <c r="N32" s="18">
        <v>1090.5</v>
      </c>
      <c r="O32" s="89"/>
    </row>
    <row r="33" spans="1:15" x14ac:dyDescent="0.3">
      <c r="A33" s="6" t="s">
        <v>77</v>
      </c>
      <c r="C33" s="7">
        <v>27</v>
      </c>
      <c r="D33" s="18">
        <v>99.8</v>
      </c>
      <c r="E33" s="18">
        <v>99.3</v>
      </c>
      <c r="F33" s="18">
        <v>3</v>
      </c>
      <c r="G33" s="18">
        <v>299</v>
      </c>
      <c r="H33" s="18">
        <f t="shared" si="0"/>
        <v>2.9959919839679361</v>
      </c>
      <c r="I33" s="18">
        <v>217000</v>
      </c>
      <c r="J33" s="18">
        <v>365</v>
      </c>
      <c r="K33" s="18">
        <v>707</v>
      </c>
      <c r="L33" s="18">
        <v>6</v>
      </c>
      <c r="M33" s="18">
        <v>49.1</v>
      </c>
      <c r="N33" s="18">
        <v>830</v>
      </c>
      <c r="O33" s="89" t="s">
        <v>419</v>
      </c>
    </row>
    <row r="34" spans="1:15" x14ac:dyDescent="0.3">
      <c r="A34" s="6" t="s">
        <v>78</v>
      </c>
      <c r="C34" s="7">
        <v>28</v>
      </c>
      <c r="D34" s="18">
        <v>101</v>
      </c>
      <c r="E34" s="18">
        <v>100.5</v>
      </c>
      <c r="F34" s="18">
        <v>3</v>
      </c>
      <c r="G34" s="18">
        <v>299</v>
      </c>
      <c r="H34" s="18">
        <f t="shared" si="0"/>
        <v>2.9603960396039604</v>
      </c>
      <c r="I34" s="18">
        <v>217000</v>
      </c>
      <c r="J34" s="18">
        <v>365</v>
      </c>
      <c r="K34" s="18">
        <v>707</v>
      </c>
      <c r="L34" s="18">
        <v>6</v>
      </c>
      <c r="M34" s="18">
        <v>68.099999999999994</v>
      </c>
      <c r="N34" s="18">
        <v>1004</v>
      </c>
      <c r="O34" s="89"/>
    </row>
    <row r="35" spans="1:15" x14ac:dyDescent="0.3">
      <c r="A35" s="6" t="s">
        <v>79</v>
      </c>
      <c r="C35" s="7">
        <v>29</v>
      </c>
      <c r="D35" s="18">
        <v>101</v>
      </c>
      <c r="E35" s="18">
        <v>100.5</v>
      </c>
      <c r="F35" s="18">
        <v>3</v>
      </c>
      <c r="G35" s="18">
        <v>299</v>
      </c>
      <c r="H35" s="18">
        <f t="shared" si="0"/>
        <v>2.9603960396039604</v>
      </c>
      <c r="I35" s="18">
        <v>217000</v>
      </c>
      <c r="J35" s="18">
        <v>365</v>
      </c>
      <c r="K35" s="18">
        <v>707</v>
      </c>
      <c r="L35" s="18">
        <v>6</v>
      </c>
      <c r="M35" s="18">
        <v>86.4</v>
      </c>
      <c r="N35" s="18">
        <v>1162</v>
      </c>
      <c r="O35" s="89"/>
    </row>
    <row r="36" spans="1:15" x14ac:dyDescent="0.3">
      <c r="A36" s="6" t="s">
        <v>80</v>
      </c>
      <c r="C36" s="7">
        <v>30</v>
      </c>
      <c r="D36" s="18">
        <v>121</v>
      </c>
      <c r="E36" s="18">
        <v>120.5</v>
      </c>
      <c r="F36" s="18">
        <v>4.9800000000000004</v>
      </c>
      <c r="G36" s="18">
        <v>358</v>
      </c>
      <c r="H36" s="18">
        <f t="shared" si="0"/>
        <v>2.9586776859504131</v>
      </c>
      <c r="I36" s="18">
        <v>201000</v>
      </c>
      <c r="J36" s="18">
        <v>317</v>
      </c>
      <c r="K36" s="18">
        <v>665</v>
      </c>
      <c r="L36" s="18">
        <v>6.3</v>
      </c>
      <c r="M36" s="18">
        <v>49.1</v>
      </c>
      <c r="N36" s="18">
        <v>1373</v>
      </c>
      <c r="O36" s="89"/>
    </row>
    <row r="37" spans="1:15" x14ac:dyDescent="0.3">
      <c r="A37" s="6" t="s">
        <v>81</v>
      </c>
      <c r="C37" s="7">
        <v>31</v>
      </c>
      <c r="D37" s="18">
        <v>120</v>
      </c>
      <c r="E37" s="18">
        <v>120</v>
      </c>
      <c r="F37" s="18">
        <v>4.9800000000000004</v>
      </c>
      <c r="G37" s="18">
        <v>359</v>
      </c>
      <c r="H37" s="18">
        <f t="shared" si="0"/>
        <v>2.9916666666666667</v>
      </c>
      <c r="I37" s="18">
        <v>201000</v>
      </c>
      <c r="J37" s="18">
        <v>317</v>
      </c>
      <c r="K37" s="18">
        <v>665</v>
      </c>
      <c r="L37" s="18">
        <v>6.3</v>
      </c>
      <c r="M37" s="18">
        <v>68.099999999999994</v>
      </c>
      <c r="N37" s="18">
        <v>1566</v>
      </c>
      <c r="O37" s="89"/>
    </row>
    <row r="38" spans="1:15" x14ac:dyDescent="0.3">
      <c r="A38" s="6" t="s">
        <v>82</v>
      </c>
      <c r="C38" s="7">
        <v>32</v>
      </c>
      <c r="D38" s="18">
        <v>120.5</v>
      </c>
      <c r="E38" s="18">
        <v>119.5</v>
      </c>
      <c r="F38" s="18">
        <v>4.96</v>
      </c>
      <c r="G38" s="18">
        <v>357</v>
      </c>
      <c r="H38" s="18">
        <f t="shared" si="0"/>
        <v>2.9626556016597512</v>
      </c>
      <c r="I38" s="18">
        <v>201000</v>
      </c>
      <c r="J38" s="18">
        <v>317</v>
      </c>
      <c r="K38" s="18">
        <v>665</v>
      </c>
      <c r="L38" s="18">
        <v>6.3</v>
      </c>
      <c r="M38" s="18">
        <v>86.4</v>
      </c>
      <c r="N38" s="18">
        <v>1840</v>
      </c>
      <c r="O38" s="89"/>
    </row>
    <row r="39" spans="1:15" x14ac:dyDescent="0.3">
      <c r="A39" s="6" t="s">
        <v>83</v>
      </c>
      <c r="C39" s="7">
        <v>33</v>
      </c>
      <c r="D39" s="18">
        <v>150</v>
      </c>
      <c r="E39" s="18">
        <v>149.5</v>
      </c>
      <c r="F39" s="18">
        <v>4.97</v>
      </c>
      <c r="G39" s="18">
        <v>447</v>
      </c>
      <c r="H39" s="18">
        <f t="shared" si="0"/>
        <v>2.98</v>
      </c>
      <c r="I39" s="18">
        <v>210000</v>
      </c>
      <c r="J39" s="18">
        <v>324</v>
      </c>
      <c r="K39" s="18">
        <v>673</v>
      </c>
      <c r="L39" s="18">
        <v>7.8</v>
      </c>
      <c r="M39" s="18">
        <v>49.1</v>
      </c>
      <c r="N39" s="18">
        <v>1860</v>
      </c>
      <c r="O39" s="89"/>
    </row>
    <row r="40" spans="1:15" x14ac:dyDescent="0.3">
      <c r="A40" s="6" t="s">
        <v>84</v>
      </c>
      <c r="C40" s="7">
        <v>34</v>
      </c>
      <c r="D40" s="18">
        <v>150</v>
      </c>
      <c r="E40" s="18">
        <v>149.5</v>
      </c>
      <c r="F40" s="18">
        <v>4.97</v>
      </c>
      <c r="G40" s="18">
        <v>449</v>
      </c>
      <c r="H40" s="18">
        <f t="shared" si="0"/>
        <v>2.9933333333333332</v>
      </c>
      <c r="I40" s="18">
        <v>210000</v>
      </c>
      <c r="J40" s="18">
        <v>324</v>
      </c>
      <c r="K40" s="18">
        <v>673</v>
      </c>
      <c r="L40" s="18">
        <v>7.8</v>
      </c>
      <c r="M40" s="18">
        <v>68.099999999999994</v>
      </c>
      <c r="N40" s="18">
        <v>2218</v>
      </c>
      <c r="O40" s="89"/>
    </row>
    <row r="41" spans="1:15" x14ac:dyDescent="0.3">
      <c r="A41" s="6" t="s">
        <v>85</v>
      </c>
      <c r="C41" s="7">
        <v>35</v>
      </c>
      <c r="D41" s="18">
        <v>150</v>
      </c>
      <c r="E41" s="18">
        <v>149.5</v>
      </c>
      <c r="F41" s="18">
        <v>4.9800000000000004</v>
      </c>
      <c r="G41" s="18">
        <v>449</v>
      </c>
      <c r="H41" s="18">
        <f t="shared" si="0"/>
        <v>2.9933333333333332</v>
      </c>
      <c r="I41" s="18">
        <v>210000</v>
      </c>
      <c r="J41" s="18">
        <v>324</v>
      </c>
      <c r="K41" s="18">
        <v>673</v>
      </c>
      <c r="L41" s="18">
        <v>7.8</v>
      </c>
      <c r="M41" s="18">
        <v>86.4</v>
      </c>
      <c r="N41" s="18">
        <v>2612</v>
      </c>
      <c r="O41" s="89"/>
    </row>
    <row r="42" spans="1:15" x14ac:dyDescent="0.3">
      <c r="A42" s="6" t="s">
        <v>86</v>
      </c>
      <c r="C42" s="7">
        <v>36</v>
      </c>
      <c r="D42" s="18">
        <v>100.1</v>
      </c>
      <c r="E42" s="18">
        <v>49.7</v>
      </c>
      <c r="F42" s="18">
        <v>4.99</v>
      </c>
      <c r="G42" s="18">
        <v>299</v>
      </c>
      <c r="H42" s="18">
        <f t="shared" si="0"/>
        <v>2.9870129870129873</v>
      </c>
      <c r="I42" s="18">
        <v>199000</v>
      </c>
      <c r="J42" s="18">
        <v>322</v>
      </c>
      <c r="K42" s="18">
        <v>671</v>
      </c>
      <c r="L42" s="18">
        <v>3.4</v>
      </c>
      <c r="M42" s="18">
        <v>49.1</v>
      </c>
      <c r="N42" s="18">
        <v>720</v>
      </c>
      <c r="O42" s="89"/>
    </row>
    <row r="43" spans="1:15" x14ac:dyDescent="0.3">
      <c r="A43" s="6" t="s">
        <v>87</v>
      </c>
      <c r="C43" s="7">
        <v>37</v>
      </c>
      <c r="D43" s="18">
        <v>100.2</v>
      </c>
      <c r="E43" s="18">
        <v>49.7</v>
      </c>
      <c r="F43" s="18">
        <v>4.9800000000000004</v>
      </c>
      <c r="G43" s="18">
        <v>299</v>
      </c>
      <c r="H43" s="18">
        <f t="shared" si="0"/>
        <v>2.9840319361277445</v>
      </c>
      <c r="I43" s="18">
        <v>199000</v>
      </c>
      <c r="J43" s="18">
        <v>322</v>
      </c>
      <c r="K43" s="18">
        <v>671</v>
      </c>
      <c r="L43" s="18">
        <v>3.4</v>
      </c>
      <c r="M43" s="18">
        <v>68.099999999999994</v>
      </c>
      <c r="N43" s="18">
        <v>768</v>
      </c>
      <c r="O43" s="89"/>
    </row>
    <row r="44" spans="1:15" x14ac:dyDescent="0.3">
      <c r="A44" s="6" t="s">
        <v>88</v>
      </c>
      <c r="C44" s="7">
        <v>38</v>
      </c>
      <c r="D44" s="18">
        <v>100.1</v>
      </c>
      <c r="E44" s="18">
        <v>49.7</v>
      </c>
      <c r="F44" s="18">
        <v>5.0199999999999996</v>
      </c>
      <c r="G44" s="18">
        <v>299</v>
      </c>
      <c r="H44" s="18">
        <f t="shared" si="0"/>
        <v>2.9870129870129873</v>
      </c>
      <c r="I44" s="18">
        <v>199000</v>
      </c>
      <c r="J44" s="18">
        <v>322</v>
      </c>
      <c r="K44" s="18">
        <v>671</v>
      </c>
      <c r="L44" s="18">
        <v>3.4</v>
      </c>
      <c r="M44" s="18">
        <v>86.4</v>
      </c>
      <c r="N44" s="18">
        <v>837</v>
      </c>
      <c r="O44" s="89"/>
    </row>
    <row r="45" spans="1:15" x14ac:dyDescent="0.3">
      <c r="A45" s="6" t="s">
        <v>89</v>
      </c>
      <c r="C45" s="7">
        <v>39</v>
      </c>
      <c r="D45" s="18">
        <v>149.5</v>
      </c>
      <c r="E45" s="18">
        <v>100.3</v>
      </c>
      <c r="F45" s="18">
        <v>4.99</v>
      </c>
      <c r="G45" s="18">
        <v>448</v>
      </c>
      <c r="H45" s="18">
        <f t="shared" si="0"/>
        <v>2.9966555183946486</v>
      </c>
      <c r="I45" s="18">
        <v>201000</v>
      </c>
      <c r="J45" s="18">
        <v>321</v>
      </c>
      <c r="K45" s="18">
        <v>669</v>
      </c>
      <c r="L45" s="18">
        <v>6</v>
      </c>
      <c r="M45" s="18">
        <v>49.1</v>
      </c>
      <c r="N45" s="18">
        <v>1419</v>
      </c>
      <c r="O45" s="89"/>
    </row>
    <row r="46" spans="1:15" x14ac:dyDescent="0.3">
      <c r="A46" s="6" t="s">
        <v>90</v>
      </c>
      <c r="C46" s="7">
        <v>40</v>
      </c>
      <c r="D46" s="18">
        <v>149.80000000000001</v>
      </c>
      <c r="E46" s="18">
        <v>100.4</v>
      </c>
      <c r="F46" s="18">
        <v>4.9800000000000004</v>
      </c>
      <c r="G46" s="18">
        <v>447</v>
      </c>
      <c r="H46" s="18">
        <f t="shared" si="0"/>
        <v>2.9839786381842455</v>
      </c>
      <c r="I46" s="18">
        <v>201000</v>
      </c>
      <c r="J46" s="18">
        <v>321</v>
      </c>
      <c r="K46" s="18">
        <v>669</v>
      </c>
      <c r="L46" s="18">
        <v>6</v>
      </c>
      <c r="M46" s="18">
        <v>68.099999999999994</v>
      </c>
      <c r="N46" s="18">
        <v>1643</v>
      </c>
      <c r="O46" s="89"/>
    </row>
    <row r="47" spans="1:15" x14ac:dyDescent="0.3">
      <c r="A47" s="6" t="s">
        <v>91</v>
      </c>
      <c r="C47" s="7">
        <v>41</v>
      </c>
      <c r="D47" s="18">
        <v>149.69999999999999</v>
      </c>
      <c r="E47" s="18">
        <v>100.3</v>
      </c>
      <c r="F47" s="18">
        <v>4.95</v>
      </c>
      <c r="G47" s="18">
        <v>445</v>
      </c>
      <c r="H47" s="18">
        <f t="shared" si="0"/>
        <v>2.972611890447562</v>
      </c>
      <c r="I47" s="18">
        <v>201000</v>
      </c>
      <c r="J47" s="18">
        <v>321</v>
      </c>
      <c r="K47" s="18">
        <v>669</v>
      </c>
      <c r="L47" s="18">
        <v>6</v>
      </c>
      <c r="M47" s="18">
        <v>86.4</v>
      </c>
      <c r="N47" s="18">
        <v>1920</v>
      </c>
      <c r="O47" s="89"/>
    </row>
    <row r="48" spans="1:15" x14ac:dyDescent="0.3">
      <c r="A48" s="6" t="s">
        <v>132</v>
      </c>
      <c r="C48" s="7">
        <v>42</v>
      </c>
      <c r="D48" s="18">
        <v>160</v>
      </c>
      <c r="E48" s="18">
        <v>160</v>
      </c>
      <c r="F48" s="18">
        <v>2.88</v>
      </c>
      <c r="G48" s="18">
        <v>480</v>
      </c>
      <c r="H48" s="18">
        <f t="shared" si="0"/>
        <v>3</v>
      </c>
      <c r="I48" s="18">
        <v>202800</v>
      </c>
      <c r="J48" s="18">
        <v>446.2</v>
      </c>
      <c r="K48" s="18">
        <f>J48/(0.2+185*(J48/I48))</f>
        <v>735.0464230303719</v>
      </c>
      <c r="L48" s="18">
        <v>4.9400000000000004</v>
      </c>
      <c r="M48" s="18">
        <f>0.8*44</f>
        <v>35.200000000000003</v>
      </c>
      <c r="N48" s="18">
        <v>1461.5</v>
      </c>
      <c r="O48" s="85" t="s">
        <v>420</v>
      </c>
    </row>
    <row r="49" spans="1:15" x14ac:dyDescent="0.3">
      <c r="A49" s="6" t="s">
        <v>133</v>
      </c>
      <c r="C49" s="7">
        <v>43</v>
      </c>
      <c r="D49" s="18">
        <v>160</v>
      </c>
      <c r="E49" s="18">
        <v>160</v>
      </c>
      <c r="F49" s="18">
        <v>2.88</v>
      </c>
      <c r="G49" s="18">
        <v>480</v>
      </c>
      <c r="H49" s="18">
        <f t="shared" si="0"/>
        <v>3</v>
      </c>
      <c r="I49" s="18">
        <v>202800</v>
      </c>
      <c r="J49" s="18">
        <v>446.2</v>
      </c>
      <c r="K49" s="18">
        <f t="shared" ref="K49:K71" si="6">J49/(0.2+185*(J49/I49))</f>
        <v>735.0464230303719</v>
      </c>
      <c r="L49" s="18">
        <v>4.9400000000000004</v>
      </c>
      <c r="M49" s="18">
        <f>0.8*44</f>
        <v>35.200000000000003</v>
      </c>
      <c r="N49" s="18">
        <v>1534.1</v>
      </c>
      <c r="O49" s="86"/>
    </row>
    <row r="50" spans="1:15" x14ac:dyDescent="0.3">
      <c r="A50" s="6" t="s">
        <v>134</v>
      </c>
      <c r="C50" s="7">
        <v>44</v>
      </c>
      <c r="D50" s="18">
        <v>160</v>
      </c>
      <c r="E50" s="18">
        <v>160</v>
      </c>
      <c r="F50" s="18">
        <v>2.88</v>
      </c>
      <c r="G50" s="18">
        <v>480</v>
      </c>
      <c r="H50" s="18">
        <f t="shared" si="0"/>
        <v>3</v>
      </c>
      <c r="I50" s="18">
        <v>202800</v>
      </c>
      <c r="J50" s="18">
        <v>446.2</v>
      </c>
      <c r="K50" s="18">
        <f>J50/(0.2+185*(J50/I50))</f>
        <v>735.0464230303719</v>
      </c>
      <c r="L50" s="18">
        <v>4.9400000000000004</v>
      </c>
      <c r="M50" s="18">
        <f>0.8*51.4</f>
        <v>41.120000000000005</v>
      </c>
      <c r="N50" s="18">
        <v>1584.9</v>
      </c>
      <c r="O50" s="86"/>
    </row>
    <row r="51" spans="1:15" x14ac:dyDescent="0.3">
      <c r="A51" s="6" t="s">
        <v>135</v>
      </c>
      <c r="C51" s="7">
        <v>45</v>
      </c>
      <c r="D51" s="18">
        <v>160</v>
      </c>
      <c r="E51" s="18">
        <v>160</v>
      </c>
      <c r="F51" s="18">
        <v>2.88</v>
      </c>
      <c r="G51" s="18">
        <v>480</v>
      </c>
      <c r="H51" s="18">
        <f t="shared" si="0"/>
        <v>3</v>
      </c>
      <c r="I51" s="18">
        <v>202800</v>
      </c>
      <c r="J51" s="18">
        <v>446.2</v>
      </c>
      <c r="K51" s="18">
        <f t="shared" si="6"/>
        <v>735.0464230303719</v>
      </c>
      <c r="L51" s="18">
        <v>4.9400000000000004</v>
      </c>
      <c r="M51" s="18">
        <f>0.8*51.4</f>
        <v>41.120000000000005</v>
      </c>
      <c r="N51" s="18">
        <v>1532.8</v>
      </c>
      <c r="O51" s="86"/>
    </row>
    <row r="52" spans="1:15" x14ac:dyDescent="0.3">
      <c r="A52" s="6" t="s">
        <v>136</v>
      </c>
      <c r="C52" s="7">
        <v>46</v>
      </c>
      <c r="D52" s="18">
        <v>160</v>
      </c>
      <c r="E52" s="18">
        <v>160</v>
      </c>
      <c r="F52" s="18">
        <v>3.9</v>
      </c>
      <c r="G52" s="18">
        <v>480</v>
      </c>
      <c r="H52" s="18">
        <f t="shared" si="0"/>
        <v>3</v>
      </c>
      <c r="I52" s="18">
        <v>197400</v>
      </c>
      <c r="J52" s="18">
        <v>414.5</v>
      </c>
      <c r="K52" s="18">
        <f t="shared" si="6"/>
        <v>704.37791886366085</v>
      </c>
      <c r="L52" s="18">
        <v>4.63</v>
      </c>
      <c r="M52" s="18">
        <f>0.8*44</f>
        <v>35.200000000000003</v>
      </c>
      <c r="N52" s="18">
        <v>2039.6</v>
      </c>
      <c r="O52" s="86"/>
    </row>
    <row r="53" spans="1:15" x14ac:dyDescent="0.3">
      <c r="A53" s="6" t="s">
        <v>137</v>
      </c>
      <c r="C53" s="7">
        <v>47</v>
      </c>
      <c r="D53" s="18">
        <v>160</v>
      </c>
      <c r="E53" s="18">
        <v>160</v>
      </c>
      <c r="F53" s="18">
        <v>3.9</v>
      </c>
      <c r="G53" s="18">
        <v>480</v>
      </c>
      <c r="H53" s="18">
        <f t="shared" si="0"/>
        <v>3</v>
      </c>
      <c r="I53" s="18">
        <v>197400</v>
      </c>
      <c r="J53" s="18">
        <v>414.5</v>
      </c>
      <c r="K53" s="18">
        <f t="shared" si="6"/>
        <v>704.37791886366085</v>
      </c>
      <c r="L53" s="18">
        <v>4.63</v>
      </c>
      <c r="M53" s="18">
        <f>0.8*44</f>
        <v>35.200000000000003</v>
      </c>
      <c r="N53" s="18">
        <v>1930.6</v>
      </c>
      <c r="O53" s="86"/>
    </row>
    <row r="54" spans="1:15" x14ac:dyDescent="0.3">
      <c r="A54" s="6" t="s">
        <v>138</v>
      </c>
      <c r="C54" s="7">
        <v>48</v>
      </c>
      <c r="D54" s="18">
        <v>160</v>
      </c>
      <c r="E54" s="18">
        <v>160</v>
      </c>
      <c r="F54" s="18">
        <v>4.8</v>
      </c>
      <c r="G54" s="18">
        <v>480</v>
      </c>
      <c r="H54" s="18">
        <f t="shared" si="0"/>
        <v>3</v>
      </c>
      <c r="I54" s="18">
        <v>197900</v>
      </c>
      <c r="J54" s="18">
        <v>431.9</v>
      </c>
      <c r="K54" s="18">
        <f t="shared" si="6"/>
        <v>715.36606085460926</v>
      </c>
      <c r="L54" s="18">
        <v>6.74</v>
      </c>
      <c r="M54" s="18">
        <f>0.8*44</f>
        <v>35.200000000000003</v>
      </c>
      <c r="N54" s="18">
        <v>2124.6</v>
      </c>
      <c r="O54" s="86"/>
    </row>
    <row r="55" spans="1:15" x14ac:dyDescent="0.3">
      <c r="A55" s="6" t="s">
        <v>139</v>
      </c>
      <c r="C55" s="7">
        <v>49</v>
      </c>
      <c r="D55" s="18">
        <v>160</v>
      </c>
      <c r="E55" s="18">
        <v>160</v>
      </c>
      <c r="F55" s="18">
        <v>4.8</v>
      </c>
      <c r="G55" s="18">
        <v>480</v>
      </c>
      <c r="H55" s="18">
        <f t="shared" si="0"/>
        <v>3</v>
      </c>
      <c r="I55" s="18">
        <v>197900</v>
      </c>
      <c r="J55" s="18">
        <v>431.9</v>
      </c>
      <c r="K55" s="18">
        <f t="shared" si="6"/>
        <v>715.36606085460926</v>
      </c>
      <c r="L55" s="18">
        <v>6.74</v>
      </c>
      <c r="M55" s="18">
        <f>0.8*44</f>
        <v>35.200000000000003</v>
      </c>
      <c r="N55" s="18">
        <v>2011.9</v>
      </c>
      <c r="O55" s="86"/>
    </row>
    <row r="56" spans="1:15" x14ac:dyDescent="0.3">
      <c r="A56" s="6" t="s">
        <v>140</v>
      </c>
      <c r="C56" s="7">
        <v>50</v>
      </c>
      <c r="D56" s="18">
        <v>160</v>
      </c>
      <c r="E56" s="18">
        <v>160</v>
      </c>
      <c r="F56" s="18">
        <v>2.88</v>
      </c>
      <c r="G56" s="18">
        <v>480</v>
      </c>
      <c r="H56" s="18">
        <f t="shared" si="0"/>
        <v>3</v>
      </c>
      <c r="I56" s="18">
        <v>202800</v>
      </c>
      <c r="J56" s="18">
        <v>446.2</v>
      </c>
      <c r="K56" s="18">
        <f t="shared" si="6"/>
        <v>735.0464230303719</v>
      </c>
      <c r="L56" s="18">
        <v>4.9400000000000004</v>
      </c>
      <c r="M56" s="18">
        <f>0.8*44.3</f>
        <v>35.44</v>
      </c>
      <c r="N56" s="18">
        <v>1543.3</v>
      </c>
      <c r="O56" s="86"/>
    </row>
    <row r="57" spans="1:15" x14ac:dyDescent="0.3">
      <c r="A57" s="6" t="s">
        <v>142</v>
      </c>
      <c r="C57" s="7">
        <v>51</v>
      </c>
      <c r="D57" s="18">
        <v>160</v>
      </c>
      <c r="E57" s="18">
        <v>160</v>
      </c>
      <c r="F57" s="18">
        <v>2.88</v>
      </c>
      <c r="G57" s="18">
        <v>480</v>
      </c>
      <c r="H57" s="18">
        <f t="shared" si="0"/>
        <v>3</v>
      </c>
      <c r="I57" s="18">
        <v>202800</v>
      </c>
      <c r="J57" s="18">
        <v>446.2</v>
      </c>
      <c r="K57" s="18">
        <f t="shared" si="6"/>
        <v>735.0464230303719</v>
      </c>
      <c r="L57" s="18">
        <v>4.9400000000000004</v>
      </c>
      <c r="M57" s="18">
        <f>0.8*44.3</f>
        <v>35.44</v>
      </c>
      <c r="N57" s="18">
        <v>1590</v>
      </c>
      <c r="O57" s="86"/>
    </row>
    <row r="58" spans="1:15" x14ac:dyDescent="0.3">
      <c r="A58" s="6" t="s">
        <v>143</v>
      </c>
      <c r="C58" s="7">
        <v>52</v>
      </c>
      <c r="D58" s="18">
        <v>160</v>
      </c>
      <c r="E58" s="18">
        <v>160</v>
      </c>
      <c r="F58" s="18">
        <v>2.88</v>
      </c>
      <c r="G58" s="18">
        <v>480</v>
      </c>
      <c r="H58" s="18">
        <f t="shared" si="0"/>
        <v>3</v>
      </c>
      <c r="I58" s="18">
        <v>202800</v>
      </c>
      <c r="J58" s="18">
        <v>446.2</v>
      </c>
      <c r="K58" s="18">
        <f t="shared" si="6"/>
        <v>735.0464230303719</v>
      </c>
      <c r="L58" s="18">
        <v>4.9400000000000004</v>
      </c>
      <c r="M58" s="18">
        <f>0.8*58.7</f>
        <v>46.960000000000008</v>
      </c>
      <c r="N58" s="18">
        <v>1768.8</v>
      </c>
      <c r="O58" s="86"/>
    </row>
    <row r="59" spans="1:15" x14ac:dyDescent="0.3">
      <c r="A59" s="6" t="s">
        <v>144</v>
      </c>
      <c r="C59" s="7">
        <v>53</v>
      </c>
      <c r="D59" s="18">
        <v>160</v>
      </c>
      <c r="E59" s="18">
        <v>160</v>
      </c>
      <c r="F59" s="18">
        <v>2.88</v>
      </c>
      <c r="G59" s="18">
        <v>480</v>
      </c>
      <c r="H59" s="18">
        <f t="shared" si="0"/>
        <v>3</v>
      </c>
      <c r="I59" s="18">
        <v>202800</v>
      </c>
      <c r="J59" s="18">
        <v>446.2</v>
      </c>
      <c r="K59" s="18">
        <f t="shared" si="6"/>
        <v>735.0464230303719</v>
      </c>
      <c r="L59" s="18">
        <v>4.9400000000000004</v>
      </c>
      <c r="M59" s="18">
        <f>0.8*58.7</f>
        <v>46.960000000000008</v>
      </c>
      <c r="N59" s="18">
        <v>1913.8</v>
      </c>
      <c r="O59" s="86"/>
    </row>
    <row r="60" spans="1:15" x14ac:dyDescent="0.3">
      <c r="A60" s="6" t="s">
        <v>141</v>
      </c>
      <c r="C60" s="7">
        <v>54</v>
      </c>
      <c r="D60" s="18">
        <v>160</v>
      </c>
      <c r="E60" s="18">
        <v>160</v>
      </c>
      <c r="F60" s="18">
        <v>3.9</v>
      </c>
      <c r="G60" s="18">
        <v>480</v>
      </c>
      <c r="H60" s="18">
        <f t="shared" si="0"/>
        <v>3</v>
      </c>
      <c r="I60" s="18">
        <v>197400</v>
      </c>
      <c r="J60" s="18">
        <v>414.5</v>
      </c>
      <c r="K60" s="18">
        <f t="shared" si="6"/>
        <v>704.37791886366085</v>
      </c>
      <c r="L60" s="18">
        <v>4.63</v>
      </c>
      <c r="M60" s="18">
        <f>0.8*44.3</f>
        <v>35.44</v>
      </c>
      <c r="N60" s="18">
        <v>1955.4</v>
      </c>
      <c r="O60" s="86"/>
    </row>
    <row r="61" spans="1:15" x14ac:dyDescent="0.3">
      <c r="A61" s="6" t="s">
        <v>145</v>
      </c>
      <c r="C61" s="7">
        <v>55</v>
      </c>
      <c r="D61" s="18">
        <v>160</v>
      </c>
      <c r="E61" s="18">
        <v>160</v>
      </c>
      <c r="F61" s="18">
        <v>3.9</v>
      </c>
      <c r="G61" s="18">
        <v>480</v>
      </c>
      <c r="H61" s="18">
        <f t="shared" si="0"/>
        <v>3</v>
      </c>
      <c r="I61" s="18">
        <v>197400</v>
      </c>
      <c r="J61" s="18">
        <v>414.5</v>
      </c>
      <c r="K61" s="18">
        <f t="shared" si="6"/>
        <v>704.37791886366085</v>
      </c>
      <c r="L61" s="18">
        <v>4.63</v>
      </c>
      <c r="M61" s="18">
        <f>0.8*44.3</f>
        <v>35.44</v>
      </c>
      <c r="N61" s="18">
        <v>1896.5</v>
      </c>
      <c r="O61" s="86"/>
    </row>
    <row r="62" spans="1:15" x14ac:dyDescent="0.3">
      <c r="A62" s="6" t="s">
        <v>146</v>
      </c>
      <c r="C62" s="7">
        <v>56</v>
      </c>
      <c r="D62" s="18">
        <v>160</v>
      </c>
      <c r="E62" s="18">
        <v>160</v>
      </c>
      <c r="F62" s="18">
        <v>4.8</v>
      </c>
      <c r="G62" s="18">
        <v>480</v>
      </c>
      <c r="H62" s="18">
        <f t="shared" si="0"/>
        <v>3</v>
      </c>
      <c r="I62" s="18">
        <v>197900</v>
      </c>
      <c r="J62" s="18">
        <v>431.9</v>
      </c>
      <c r="K62" s="18">
        <f t="shared" si="6"/>
        <v>715.36606085460926</v>
      </c>
      <c r="L62" s="18">
        <v>6.74</v>
      </c>
      <c r="M62" s="18">
        <f>0.8*44.3</f>
        <v>35.44</v>
      </c>
      <c r="N62" s="18">
        <v>2151.5</v>
      </c>
      <c r="O62" s="86"/>
    </row>
    <row r="63" spans="1:15" x14ac:dyDescent="0.3">
      <c r="A63" s="6" t="s">
        <v>147</v>
      </c>
      <c r="C63" s="7">
        <v>57</v>
      </c>
      <c r="D63" s="18">
        <v>160</v>
      </c>
      <c r="E63" s="18">
        <v>160</v>
      </c>
      <c r="F63" s="18">
        <v>4.8</v>
      </c>
      <c r="G63" s="18">
        <v>480</v>
      </c>
      <c r="H63" s="18">
        <f t="shared" si="0"/>
        <v>3</v>
      </c>
      <c r="I63" s="18">
        <v>197900</v>
      </c>
      <c r="J63" s="18">
        <v>431.9</v>
      </c>
      <c r="K63" s="18">
        <f t="shared" si="6"/>
        <v>715.36606085460926</v>
      </c>
      <c r="L63" s="18">
        <v>6.74</v>
      </c>
      <c r="M63" s="18">
        <f>0.8*44.3</f>
        <v>35.44</v>
      </c>
      <c r="N63" s="18">
        <v>2141.3000000000002</v>
      </c>
      <c r="O63" s="86"/>
    </row>
    <row r="64" spans="1:15" x14ac:dyDescent="0.3">
      <c r="A64" s="6" t="s">
        <v>148</v>
      </c>
      <c r="C64" s="7">
        <v>58</v>
      </c>
      <c r="D64" s="18">
        <v>160</v>
      </c>
      <c r="E64" s="18">
        <v>160</v>
      </c>
      <c r="F64" s="18">
        <v>2.88</v>
      </c>
      <c r="G64" s="18">
        <v>480</v>
      </c>
      <c r="H64" s="18">
        <f t="shared" si="0"/>
        <v>3</v>
      </c>
      <c r="I64" s="18">
        <v>202800</v>
      </c>
      <c r="J64" s="18">
        <v>446.2</v>
      </c>
      <c r="K64" s="18">
        <f t="shared" si="6"/>
        <v>735.0464230303719</v>
      </c>
      <c r="L64" s="18">
        <v>4.9400000000000004</v>
      </c>
      <c r="M64" s="18">
        <f>0.8*47.3</f>
        <v>37.839999999999996</v>
      </c>
      <c r="N64" s="18">
        <v>1724.6</v>
      </c>
      <c r="O64" s="86"/>
    </row>
    <row r="65" spans="1:15" x14ac:dyDescent="0.3">
      <c r="A65" s="6" t="s">
        <v>149</v>
      </c>
      <c r="C65" s="7">
        <v>59</v>
      </c>
      <c r="D65" s="18">
        <v>160</v>
      </c>
      <c r="E65" s="18">
        <v>160</v>
      </c>
      <c r="F65" s="18">
        <v>2.88</v>
      </c>
      <c r="G65" s="18">
        <v>480</v>
      </c>
      <c r="H65" s="18">
        <f t="shared" si="0"/>
        <v>3</v>
      </c>
      <c r="I65" s="18">
        <v>202800</v>
      </c>
      <c r="J65" s="18">
        <v>446.2</v>
      </c>
      <c r="K65" s="18">
        <f t="shared" si="6"/>
        <v>735.0464230303719</v>
      </c>
      <c r="L65" s="18">
        <v>4.9400000000000004</v>
      </c>
      <c r="M65" s="18">
        <f>0.8*47.3</f>
        <v>37.839999999999996</v>
      </c>
      <c r="N65" s="18">
        <v>1780</v>
      </c>
      <c r="O65" s="86"/>
    </row>
    <row r="66" spans="1:15" x14ac:dyDescent="0.3">
      <c r="A66" s="6" t="s">
        <v>150</v>
      </c>
      <c r="C66" s="7">
        <v>60</v>
      </c>
      <c r="D66" s="18">
        <v>160</v>
      </c>
      <c r="E66" s="18">
        <v>160</v>
      </c>
      <c r="F66" s="18">
        <v>2.88</v>
      </c>
      <c r="G66" s="18">
        <v>480</v>
      </c>
      <c r="H66" s="18">
        <f t="shared" si="0"/>
        <v>3</v>
      </c>
      <c r="I66" s="18">
        <v>202800</v>
      </c>
      <c r="J66" s="18">
        <v>446.2</v>
      </c>
      <c r="K66" s="18">
        <f t="shared" si="6"/>
        <v>735.0464230303719</v>
      </c>
      <c r="L66" s="18">
        <v>4.9400000000000004</v>
      </c>
      <c r="M66" s="18">
        <f>0.8*52.4</f>
        <v>41.92</v>
      </c>
      <c r="N66" s="18">
        <v>1689.7</v>
      </c>
      <c r="O66" s="86"/>
    </row>
    <row r="67" spans="1:15" x14ac:dyDescent="0.3">
      <c r="A67" s="6" t="s">
        <v>151</v>
      </c>
      <c r="C67" s="7">
        <v>61</v>
      </c>
      <c r="D67" s="18">
        <v>160</v>
      </c>
      <c r="E67" s="18">
        <v>160</v>
      </c>
      <c r="F67" s="18">
        <v>2.88</v>
      </c>
      <c r="G67" s="18">
        <v>480</v>
      </c>
      <c r="H67" s="18">
        <f t="shared" si="0"/>
        <v>3</v>
      </c>
      <c r="I67" s="18">
        <v>202800</v>
      </c>
      <c r="J67" s="18">
        <v>446.2</v>
      </c>
      <c r="K67" s="18">
        <f t="shared" si="6"/>
        <v>735.0464230303719</v>
      </c>
      <c r="L67" s="18">
        <v>4.9400000000000004</v>
      </c>
      <c r="M67" s="18">
        <f>0.8*52.4</f>
        <v>41.92</v>
      </c>
      <c r="N67" s="18">
        <v>1765.1</v>
      </c>
      <c r="O67" s="86"/>
    </row>
    <row r="68" spans="1:15" x14ac:dyDescent="0.3">
      <c r="A68" s="6" t="s">
        <v>152</v>
      </c>
      <c r="C68" s="7">
        <v>62</v>
      </c>
      <c r="D68" s="18">
        <v>160</v>
      </c>
      <c r="E68" s="18">
        <v>160</v>
      </c>
      <c r="F68" s="18">
        <v>3.9</v>
      </c>
      <c r="G68" s="18">
        <v>480</v>
      </c>
      <c r="H68" s="18">
        <f t="shared" si="0"/>
        <v>3</v>
      </c>
      <c r="I68" s="18">
        <v>197400</v>
      </c>
      <c r="J68" s="18">
        <v>414.5</v>
      </c>
      <c r="K68" s="18">
        <f t="shared" si="6"/>
        <v>704.37791886366085</v>
      </c>
      <c r="L68" s="18">
        <v>4.63</v>
      </c>
      <c r="M68" s="18">
        <f>0.8*47.3</f>
        <v>37.839999999999996</v>
      </c>
      <c r="N68" s="18">
        <v>2007.1</v>
      </c>
      <c r="O68" s="86"/>
    </row>
    <row r="69" spans="1:15" x14ac:dyDescent="0.3">
      <c r="A69" s="6" t="s">
        <v>153</v>
      </c>
      <c r="C69" s="7">
        <v>63</v>
      </c>
      <c r="D69" s="18">
        <v>160</v>
      </c>
      <c r="E69" s="18">
        <v>160</v>
      </c>
      <c r="F69" s="18">
        <v>3.9</v>
      </c>
      <c r="G69" s="18">
        <v>480</v>
      </c>
      <c r="H69" s="18">
        <f t="shared" si="0"/>
        <v>3</v>
      </c>
      <c r="I69" s="18">
        <v>197400</v>
      </c>
      <c r="J69" s="18">
        <v>414.5</v>
      </c>
      <c r="K69" s="18">
        <f t="shared" si="6"/>
        <v>704.37791886366085</v>
      </c>
      <c r="L69" s="18">
        <v>4.63</v>
      </c>
      <c r="M69" s="18">
        <f>0.8*47.3</f>
        <v>37.839999999999996</v>
      </c>
      <c r="N69" s="18">
        <v>1947</v>
      </c>
      <c r="O69" s="86"/>
    </row>
    <row r="70" spans="1:15" x14ac:dyDescent="0.3">
      <c r="A70" s="6" t="s">
        <v>154</v>
      </c>
      <c r="C70" s="7">
        <v>64</v>
      </c>
      <c r="D70" s="18">
        <v>160</v>
      </c>
      <c r="E70" s="18">
        <v>160</v>
      </c>
      <c r="F70" s="18">
        <v>4.8</v>
      </c>
      <c r="G70" s="18">
        <v>480</v>
      </c>
      <c r="H70" s="18">
        <f t="shared" si="0"/>
        <v>3</v>
      </c>
      <c r="I70" s="18">
        <v>197900</v>
      </c>
      <c r="J70" s="18">
        <v>431.9</v>
      </c>
      <c r="K70" s="18">
        <f t="shared" si="6"/>
        <v>715.36606085460926</v>
      </c>
      <c r="L70" s="18">
        <v>6.74</v>
      </c>
      <c r="M70" s="18">
        <f>0.8*47.3</f>
        <v>37.839999999999996</v>
      </c>
      <c r="N70" s="18">
        <v>2215</v>
      </c>
      <c r="O70" s="86"/>
    </row>
    <row r="71" spans="1:15" x14ac:dyDescent="0.3">
      <c r="A71" s="6" t="s">
        <v>155</v>
      </c>
      <c r="C71" s="7">
        <v>65</v>
      </c>
      <c r="D71" s="18">
        <v>160</v>
      </c>
      <c r="E71" s="18">
        <v>160</v>
      </c>
      <c r="F71" s="18">
        <v>4.8</v>
      </c>
      <c r="G71" s="18">
        <v>480</v>
      </c>
      <c r="H71" s="18">
        <f t="shared" si="0"/>
        <v>3</v>
      </c>
      <c r="I71" s="18">
        <v>197900</v>
      </c>
      <c r="J71" s="18">
        <v>431.9</v>
      </c>
      <c r="K71" s="18">
        <f t="shared" si="6"/>
        <v>715.36606085460926</v>
      </c>
      <c r="L71" s="18">
        <v>6.74</v>
      </c>
      <c r="M71" s="18">
        <f>0.8*47.3</f>
        <v>37.839999999999996</v>
      </c>
      <c r="N71" s="18">
        <v>2196.8000000000002</v>
      </c>
      <c r="O71" s="91"/>
    </row>
    <row r="72" spans="1:15" x14ac:dyDescent="0.3">
      <c r="A72" s="6" t="s">
        <v>179</v>
      </c>
      <c r="C72" s="7">
        <v>66</v>
      </c>
      <c r="D72" s="18">
        <v>100</v>
      </c>
      <c r="E72" s="18">
        <v>100</v>
      </c>
      <c r="F72" s="18">
        <v>2</v>
      </c>
      <c r="G72" s="18">
        <v>300</v>
      </c>
      <c r="H72" s="18">
        <f t="shared" ref="H72:H135" si="7">G72/D72</f>
        <v>3</v>
      </c>
      <c r="I72" s="18">
        <v>202500</v>
      </c>
      <c r="J72" s="18">
        <v>385</v>
      </c>
      <c r="K72" s="18">
        <v>481</v>
      </c>
      <c r="L72" s="18">
        <v>12.4</v>
      </c>
      <c r="M72" s="18">
        <v>30</v>
      </c>
      <c r="N72" s="18">
        <v>534</v>
      </c>
      <c r="O72" s="89" t="s">
        <v>421</v>
      </c>
    </row>
    <row r="73" spans="1:15" x14ac:dyDescent="0.3">
      <c r="A73" s="6" t="s">
        <v>180</v>
      </c>
      <c r="C73" s="7">
        <v>67</v>
      </c>
      <c r="D73" s="18">
        <v>100</v>
      </c>
      <c r="E73" s="18">
        <v>100</v>
      </c>
      <c r="F73" s="18">
        <v>2</v>
      </c>
      <c r="G73" s="18">
        <v>300</v>
      </c>
      <c r="H73" s="18">
        <f t="shared" si="7"/>
        <v>3</v>
      </c>
      <c r="I73" s="18">
        <v>202500</v>
      </c>
      <c r="J73" s="18">
        <v>385</v>
      </c>
      <c r="K73" s="18">
        <v>481</v>
      </c>
      <c r="L73" s="18">
        <v>12.4</v>
      </c>
      <c r="M73" s="18">
        <v>53</v>
      </c>
      <c r="N73" s="18">
        <v>687</v>
      </c>
      <c r="O73" s="89"/>
    </row>
    <row r="74" spans="1:15" x14ac:dyDescent="0.3">
      <c r="A74" s="6" t="s">
        <v>181</v>
      </c>
      <c r="C74" s="7">
        <v>68</v>
      </c>
      <c r="D74" s="18">
        <v>100</v>
      </c>
      <c r="E74" s="18">
        <v>100</v>
      </c>
      <c r="F74" s="18">
        <v>2</v>
      </c>
      <c r="G74" s="18">
        <v>300</v>
      </c>
      <c r="H74" s="18">
        <f t="shared" si="7"/>
        <v>3</v>
      </c>
      <c r="I74" s="18">
        <v>202500</v>
      </c>
      <c r="J74" s="18">
        <v>385</v>
      </c>
      <c r="K74" s="18">
        <v>481</v>
      </c>
      <c r="L74" s="18">
        <v>12.4</v>
      </c>
      <c r="M74" s="18">
        <v>74</v>
      </c>
      <c r="N74" s="18">
        <v>836</v>
      </c>
      <c r="O74" s="89"/>
    </row>
    <row r="75" spans="1:15" x14ac:dyDescent="0.3">
      <c r="A75" s="6" t="s">
        <v>182</v>
      </c>
      <c r="C75" s="7">
        <v>69</v>
      </c>
      <c r="D75" s="18">
        <v>100</v>
      </c>
      <c r="E75" s="18">
        <v>100</v>
      </c>
      <c r="F75" s="18">
        <v>5</v>
      </c>
      <c r="G75" s="18">
        <v>300</v>
      </c>
      <c r="H75" s="18">
        <f t="shared" si="7"/>
        <v>3</v>
      </c>
      <c r="I75" s="18">
        <v>180000</v>
      </c>
      <c r="J75" s="18">
        <v>458</v>
      </c>
      <c r="K75" s="18">
        <v>632</v>
      </c>
      <c r="L75" s="18">
        <v>3.7</v>
      </c>
      <c r="M75" s="18">
        <v>30</v>
      </c>
      <c r="N75" s="18">
        <v>1410</v>
      </c>
      <c r="O75" s="89"/>
    </row>
    <row r="76" spans="1:15" x14ac:dyDescent="0.3">
      <c r="A76" s="6" t="s">
        <v>183</v>
      </c>
      <c r="C76" s="7">
        <v>70</v>
      </c>
      <c r="D76" s="18">
        <v>100</v>
      </c>
      <c r="E76" s="18">
        <v>100</v>
      </c>
      <c r="F76" s="18">
        <v>5</v>
      </c>
      <c r="G76" s="18">
        <v>300</v>
      </c>
      <c r="H76" s="18">
        <f t="shared" si="7"/>
        <v>3</v>
      </c>
      <c r="I76" s="18">
        <v>180000</v>
      </c>
      <c r="J76" s="18">
        <v>458</v>
      </c>
      <c r="K76" s="18">
        <v>632</v>
      </c>
      <c r="L76" s="18">
        <v>3.7</v>
      </c>
      <c r="M76" s="18">
        <v>53</v>
      </c>
      <c r="N76" s="18">
        <v>1488</v>
      </c>
      <c r="O76" s="89"/>
    </row>
    <row r="77" spans="1:15" x14ac:dyDescent="0.3">
      <c r="A77" s="6" t="s">
        <v>184</v>
      </c>
      <c r="C77" s="7">
        <v>71</v>
      </c>
      <c r="D77" s="18">
        <v>100</v>
      </c>
      <c r="E77" s="18">
        <v>100</v>
      </c>
      <c r="F77" s="18">
        <v>5</v>
      </c>
      <c r="G77" s="18">
        <v>300</v>
      </c>
      <c r="H77" s="18">
        <f t="shared" si="7"/>
        <v>3</v>
      </c>
      <c r="I77" s="18">
        <v>180000</v>
      </c>
      <c r="J77" s="18">
        <v>458</v>
      </c>
      <c r="K77" s="18">
        <v>632</v>
      </c>
      <c r="L77" s="18">
        <v>3.7</v>
      </c>
      <c r="M77" s="18">
        <v>74</v>
      </c>
      <c r="N77" s="18">
        <v>1559</v>
      </c>
      <c r="O77" s="89"/>
    </row>
    <row r="78" spans="1:15" x14ac:dyDescent="0.3">
      <c r="A78" s="6" t="s">
        <v>185</v>
      </c>
      <c r="C78" s="7">
        <v>72</v>
      </c>
      <c r="D78" s="18">
        <v>150</v>
      </c>
      <c r="E78" s="18">
        <v>150</v>
      </c>
      <c r="F78" s="18">
        <v>6</v>
      </c>
      <c r="G78" s="18">
        <v>300</v>
      </c>
      <c r="H78" s="18">
        <f t="shared" si="7"/>
        <v>2</v>
      </c>
      <c r="I78" s="18">
        <v>194000</v>
      </c>
      <c r="J78" s="18">
        <v>497</v>
      </c>
      <c r="K78" s="18">
        <v>762</v>
      </c>
      <c r="L78" s="18">
        <v>3</v>
      </c>
      <c r="M78" s="18">
        <v>46.6</v>
      </c>
      <c r="N78" s="18">
        <v>2768</v>
      </c>
      <c r="O78" s="89"/>
    </row>
    <row r="79" spans="1:15" x14ac:dyDescent="0.3">
      <c r="A79" s="6" t="s">
        <v>186</v>
      </c>
      <c r="C79" s="7">
        <v>73</v>
      </c>
      <c r="D79" s="18">
        <v>150</v>
      </c>
      <c r="E79" s="18">
        <v>150</v>
      </c>
      <c r="F79" s="18">
        <v>6</v>
      </c>
      <c r="G79" s="18">
        <v>300</v>
      </c>
      <c r="H79" s="18">
        <f t="shared" si="7"/>
        <v>2</v>
      </c>
      <c r="I79" s="18">
        <v>194000</v>
      </c>
      <c r="J79" s="18">
        <v>497</v>
      </c>
      <c r="K79" s="18">
        <v>762</v>
      </c>
      <c r="L79" s="18">
        <v>3</v>
      </c>
      <c r="M79" s="18">
        <v>61.9</v>
      </c>
      <c r="N79" s="18">
        <v>2972</v>
      </c>
      <c r="O79" s="89"/>
    </row>
    <row r="80" spans="1:15" x14ac:dyDescent="0.3">
      <c r="A80" s="6" t="s">
        <v>187</v>
      </c>
      <c r="C80" s="7">
        <v>74</v>
      </c>
      <c r="D80" s="18">
        <v>150</v>
      </c>
      <c r="E80" s="18">
        <v>150</v>
      </c>
      <c r="F80" s="18">
        <v>6</v>
      </c>
      <c r="G80" s="18">
        <v>300</v>
      </c>
      <c r="H80" s="18">
        <f t="shared" si="7"/>
        <v>2</v>
      </c>
      <c r="I80" s="18">
        <v>194000</v>
      </c>
      <c r="J80" s="18">
        <v>497</v>
      </c>
      <c r="K80" s="18">
        <v>762</v>
      </c>
      <c r="L80" s="18">
        <v>3</v>
      </c>
      <c r="M80" s="18">
        <v>83.5</v>
      </c>
      <c r="N80" s="18">
        <v>3020</v>
      </c>
      <c r="O80" s="89"/>
    </row>
    <row r="81" spans="1:15" x14ac:dyDescent="0.3">
      <c r="A81" s="6" t="s">
        <v>188</v>
      </c>
      <c r="C81" s="7">
        <v>75</v>
      </c>
      <c r="D81" s="18">
        <v>150</v>
      </c>
      <c r="E81" s="18">
        <v>150</v>
      </c>
      <c r="F81" s="18">
        <v>3</v>
      </c>
      <c r="G81" s="18">
        <v>300</v>
      </c>
      <c r="H81" s="18">
        <f t="shared" si="7"/>
        <v>2</v>
      </c>
      <c r="I81" s="18">
        <v>189000</v>
      </c>
      <c r="J81" s="18">
        <v>448</v>
      </c>
      <c r="K81" s="18">
        <v>699</v>
      </c>
      <c r="L81" s="18">
        <v>4</v>
      </c>
      <c r="M81" s="18">
        <v>46.6</v>
      </c>
      <c r="N81" s="18">
        <v>1382</v>
      </c>
      <c r="O81" s="89"/>
    </row>
    <row r="82" spans="1:15" x14ac:dyDescent="0.3">
      <c r="A82" s="6" t="s">
        <v>189</v>
      </c>
      <c r="C82" s="7">
        <v>76</v>
      </c>
      <c r="D82" s="18">
        <v>150</v>
      </c>
      <c r="E82" s="18">
        <v>150</v>
      </c>
      <c r="F82" s="18">
        <v>3</v>
      </c>
      <c r="G82" s="18">
        <v>300</v>
      </c>
      <c r="H82" s="18">
        <f t="shared" si="7"/>
        <v>2</v>
      </c>
      <c r="I82" s="18">
        <v>189000</v>
      </c>
      <c r="J82" s="18">
        <v>448</v>
      </c>
      <c r="K82" s="18">
        <v>699</v>
      </c>
      <c r="L82" s="18">
        <v>4</v>
      </c>
      <c r="M82" s="18">
        <v>61.9</v>
      </c>
      <c r="N82" s="18">
        <v>1620</v>
      </c>
      <c r="O82" s="89"/>
    </row>
    <row r="83" spans="1:15" x14ac:dyDescent="0.3">
      <c r="A83" s="6" t="s">
        <v>190</v>
      </c>
      <c r="C83" s="7">
        <v>77</v>
      </c>
      <c r="D83" s="18">
        <v>150</v>
      </c>
      <c r="E83" s="18">
        <v>150</v>
      </c>
      <c r="F83" s="18">
        <v>3</v>
      </c>
      <c r="G83" s="18">
        <v>300</v>
      </c>
      <c r="H83" s="18">
        <f t="shared" si="7"/>
        <v>2</v>
      </c>
      <c r="I83" s="18">
        <v>189000</v>
      </c>
      <c r="J83" s="18">
        <v>448</v>
      </c>
      <c r="K83" s="18">
        <v>699</v>
      </c>
      <c r="L83" s="18">
        <v>4</v>
      </c>
      <c r="M83" s="18">
        <v>83.5</v>
      </c>
      <c r="N83" s="18">
        <v>1851</v>
      </c>
      <c r="O83" s="89"/>
    </row>
    <row r="84" spans="1:15" x14ac:dyDescent="0.3">
      <c r="A84" s="6" t="s">
        <v>191</v>
      </c>
      <c r="C84" s="7">
        <v>78</v>
      </c>
      <c r="D84" s="18">
        <v>200</v>
      </c>
      <c r="E84" s="18">
        <v>200</v>
      </c>
      <c r="F84" s="18">
        <v>4</v>
      </c>
      <c r="G84" s="18">
        <v>300</v>
      </c>
      <c r="H84" s="18">
        <f t="shared" si="7"/>
        <v>1.5</v>
      </c>
      <c r="I84" s="18">
        <v>200000</v>
      </c>
      <c r="J84" s="18">
        <v>503</v>
      </c>
      <c r="K84" s="18">
        <v>961</v>
      </c>
      <c r="L84" s="18">
        <v>4</v>
      </c>
      <c r="M84" s="18">
        <v>46.6</v>
      </c>
      <c r="N84" s="18">
        <v>1627</v>
      </c>
      <c r="O84" s="89"/>
    </row>
    <row r="85" spans="1:15" x14ac:dyDescent="0.3">
      <c r="A85" s="6" t="s">
        <v>192</v>
      </c>
      <c r="C85" s="7">
        <v>79</v>
      </c>
      <c r="D85" s="18">
        <v>200</v>
      </c>
      <c r="E85" s="18">
        <v>200</v>
      </c>
      <c r="F85" s="18">
        <v>4</v>
      </c>
      <c r="G85" s="18">
        <v>300</v>
      </c>
      <c r="H85" s="18">
        <f t="shared" si="7"/>
        <v>1.5</v>
      </c>
      <c r="I85" s="18">
        <v>200000</v>
      </c>
      <c r="J85" s="18">
        <v>503</v>
      </c>
      <c r="K85" s="18">
        <v>961</v>
      </c>
      <c r="L85" s="18">
        <v>4</v>
      </c>
      <c r="M85" s="18">
        <v>83.5</v>
      </c>
      <c r="N85" s="18">
        <v>2180</v>
      </c>
      <c r="O85" s="89"/>
    </row>
    <row r="86" spans="1:15" x14ac:dyDescent="0.3">
      <c r="A86" s="6" t="s">
        <v>193</v>
      </c>
      <c r="C86" s="7">
        <v>80</v>
      </c>
      <c r="D86" s="18">
        <v>160</v>
      </c>
      <c r="E86" s="18">
        <v>160</v>
      </c>
      <c r="F86" s="18">
        <v>3</v>
      </c>
      <c r="G86" s="18">
        <v>300</v>
      </c>
      <c r="H86" s="18">
        <f t="shared" si="7"/>
        <v>1.875</v>
      </c>
      <c r="I86" s="18">
        <v>208000</v>
      </c>
      <c r="J86" s="18">
        <v>536</v>
      </c>
      <c r="K86" s="18">
        <v>766</v>
      </c>
      <c r="L86" s="18">
        <v>5</v>
      </c>
      <c r="M86" s="18">
        <v>46.6</v>
      </c>
      <c r="N86" s="18">
        <v>882</v>
      </c>
      <c r="O86" s="89"/>
    </row>
    <row r="87" spans="1:15" x14ac:dyDescent="0.3">
      <c r="A87" s="6" t="s">
        <v>194</v>
      </c>
      <c r="C87" s="7">
        <v>81</v>
      </c>
      <c r="D87" s="18">
        <v>160</v>
      </c>
      <c r="E87" s="18">
        <v>160</v>
      </c>
      <c r="F87" s="18">
        <v>3</v>
      </c>
      <c r="G87" s="18">
        <v>300</v>
      </c>
      <c r="H87" s="18">
        <f t="shared" si="7"/>
        <v>1.875</v>
      </c>
      <c r="I87" s="18">
        <v>208000</v>
      </c>
      <c r="J87" s="18">
        <v>536</v>
      </c>
      <c r="K87" s="18">
        <v>766</v>
      </c>
      <c r="L87" s="18">
        <v>5</v>
      </c>
      <c r="M87" s="18">
        <v>61.9</v>
      </c>
      <c r="N87" s="18">
        <v>1015</v>
      </c>
      <c r="O87" s="89"/>
    </row>
    <row r="88" spans="1:15" x14ac:dyDescent="0.3">
      <c r="A88" s="6" t="s">
        <v>195</v>
      </c>
      <c r="C88" s="7">
        <v>82</v>
      </c>
      <c r="D88" s="18">
        <v>160</v>
      </c>
      <c r="E88" s="18">
        <v>160</v>
      </c>
      <c r="F88" s="18">
        <v>3</v>
      </c>
      <c r="G88" s="18">
        <v>300</v>
      </c>
      <c r="H88" s="18">
        <f t="shared" si="7"/>
        <v>1.875</v>
      </c>
      <c r="I88" s="18">
        <v>208000</v>
      </c>
      <c r="J88" s="18">
        <v>536</v>
      </c>
      <c r="K88" s="18">
        <v>766</v>
      </c>
      <c r="L88" s="18">
        <v>5</v>
      </c>
      <c r="M88" s="18">
        <v>83.5</v>
      </c>
      <c r="N88" s="18">
        <v>1280</v>
      </c>
      <c r="O88" s="89"/>
    </row>
    <row r="89" spans="1:15" x14ac:dyDescent="0.3">
      <c r="A89" s="6" t="s">
        <v>196</v>
      </c>
      <c r="C89" s="7">
        <v>83</v>
      </c>
      <c r="D89" s="18">
        <v>140</v>
      </c>
      <c r="E89" s="18">
        <v>140</v>
      </c>
      <c r="F89" s="18">
        <v>3</v>
      </c>
      <c r="G89" s="18">
        <v>300</v>
      </c>
      <c r="H89" s="18">
        <f t="shared" si="7"/>
        <v>2.1428571428571428</v>
      </c>
      <c r="I89" s="18">
        <v>212000</v>
      </c>
      <c r="J89" s="18">
        <v>486</v>
      </c>
      <c r="K89" s="18">
        <v>736</v>
      </c>
      <c r="L89" s="18">
        <v>6</v>
      </c>
      <c r="M89" s="18">
        <v>46.6</v>
      </c>
      <c r="N89" s="18">
        <v>1049</v>
      </c>
      <c r="O89" s="89"/>
    </row>
    <row r="90" spans="1:15" x14ac:dyDescent="0.3">
      <c r="A90" s="6" t="s">
        <v>197</v>
      </c>
      <c r="C90" s="7">
        <v>84</v>
      </c>
      <c r="D90" s="18">
        <v>140</v>
      </c>
      <c r="E90" s="18">
        <v>140</v>
      </c>
      <c r="F90" s="18">
        <v>3</v>
      </c>
      <c r="G90" s="18">
        <v>300</v>
      </c>
      <c r="H90" s="18">
        <f t="shared" si="7"/>
        <v>2.1428571428571428</v>
      </c>
      <c r="I90" s="18">
        <v>212000</v>
      </c>
      <c r="J90" s="18">
        <v>486</v>
      </c>
      <c r="K90" s="18">
        <v>736</v>
      </c>
      <c r="L90" s="18">
        <v>6</v>
      </c>
      <c r="M90" s="18">
        <v>61.9</v>
      </c>
      <c r="N90" s="18">
        <v>1097</v>
      </c>
      <c r="O90" s="89"/>
    </row>
    <row r="91" spans="1:15" x14ac:dyDescent="0.3">
      <c r="A91" s="6" t="s">
        <v>198</v>
      </c>
      <c r="C91" s="7">
        <v>85</v>
      </c>
      <c r="D91" s="18">
        <v>140</v>
      </c>
      <c r="E91" s="18">
        <v>140</v>
      </c>
      <c r="F91" s="18">
        <v>3</v>
      </c>
      <c r="G91" s="18">
        <v>300</v>
      </c>
      <c r="H91" s="18">
        <f t="shared" si="7"/>
        <v>2.1428571428571428</v>
      </c>
      <c r="I91" s="18">
        <v>212000</v>
      </c>
      <c r="J91" s="18">
        <v>486</v>
      </c>
      <c r="K91" s="18">
        <v>736</v>
      </c>
      <c r="L91" s="18">
        <v>6</v>
      </c>
      <c r="M91" s="18">
        <v>83.5</v>
      </c>
      <c r="N91" s="18">
        <v>1259</v>
      </c>
      <c r="O91" s="89"/>
    </row>
    <row r="92" spans="1:15" x14ac:dyDescent="0.3">
      <c r="A92" s="6" t="s">
        <v>212</v>
      </c>
      <c r="C92" s="7">
        <v>86</v>
      </c>
      <c r="D92" s="18">
        <v>120</v>
      </c>
      <c r="E92" s="18">
        <v>120</v>
      </c>
      <c r="F92" s="18">
        <v>1.77</v>
      </c>
      <c r="G92" s="18">
        <f>E92*3</f>
        <v>360</v>
      </c>
      <c r="H92" s="18">
        <f t="shared" si="7"/>
        <v>3</v>
      </c>
      <c r="I92" s="18">
        <v>185000</v>
      </c>
      <c r="J92" s="18">
        <v>286.7</v>
      </c>
      <c r="K92" s="18">
        <v>789.6</v>
      </c>
      <c r="L92" s="18">
        <v>6.7</v>
      </c>
      <c r="M92" s="18">
        <v>50.72</v>
      </c>
      <c r="N92" s="18">
        <v>923.4</v>
      </c>
      <c r="O92" s="89" t="s">
        <v>422</v>
      </c>
    </row>
    <row r="93" spans="1:15" x14ac:dyDescent="0.3">
      <c r="A93" s="6" t="s">
        <v>213</v>
      </c>
      <c r="C93" s="7">
        <v>87</v>
      </c>
      <c r="D93" s="18">
        <v>120</v>
      </c>
      <c r="E93" s="18">
        <v>120</v>
      </c>
      <c r="F93" s="18">
        <v>1.77</v>
      </c>
      <c r="G93" s="18">
        <f t="shared" ref="G93:G98" si="8">E93*3</f>
        <v>360</v>
      </c>
      <c r="H93" s="18">
        <f t="shared" si="7"/>
        <v>3</v>
      </c>
      <c r="I93" s="18">
        <v>185000</v>
      </c>
      <c r="J93" s="18">
        <v>286.7</v>
      </c>
      <c r="K93" s="18">
        <v>789.6</v>
      </c>
      <c r="L93" s="18">
        <v>6.7</v>
      </c>
      <c r="M93" s="18">
        <v>47.760000000000005</v>
      </c>
      <c r="N93" s="18">
        <v>871.5</v>
      </c>
      <c r="O93" s="89"/>
    </row>
    <row r="94" spans="1:15" x14ac:dyDescent="0.3">
      <c r="A94" s="6" t="s">
        <v>214</v>
      </c>
      <c r="C94" s="7">
        <v>88</v>
      </c>
      <c r="D94" s="18">
        <v>120</v>
      </c>
      <c r="E94" s="18">
        <v>120</v>
      </c>
      <c r="F94" s="18">
        <v>1.77</v>
      </c>
      <c r="G94" s="18">
        <f t="shared" si="8"/>
        <v>360</v>
      </c>
      <c r="H94" s="18">
        <f t="shared" si="7"/>
        <v>3</v>
      </c>
      <c r="I94" s="18">
        <v>185000</v>
      </c>
      <c r="J94" s="18">
        <v>286.7</v>
      </c>
      <c r="K94" s="18">
        <v>789.6</v>
      </c>
      <c r="L94" s="18">
        <v>6.7</v>
      </c>
      <c r="M94" s="18">
        <v>45.84</v>
      </c>
      <c r="N94" s="18">
        <v>848.5</v>
      </c>
      <c r="O94" s="89"/>
    </row>
    <row r="95" spans="1:15" x14ac:dyDescent="0.3">
      <c r="A95" s="6" t="s">
        <v>215</v>
      </c>
      <c r="C95" s="7">
        <v>89</v>
      </c>
      <c r="D95" s="18">
        <v>120</v>
      </c>
      <c r="E95" s="18">
        <v>120</v>
      </c>
      <c r="F95" s="18">
        <v>1.77</v>
      </c>
      <c r="G95" s="18">
        <f t="shared" si="8"/>
        <v>360</v>
      </c>
      <c r="H95" s="18">
        <f t="shared" si="7"/>
        <v>3</v>
      </c>
      <c r="I95" s="18">
        <v>185000</v>
      </c>
      <c r="J95" s="18">
        <v>286.7</v>
      </c>
      <c r="K95" s="18">
        <v>789.6</v>
      </c>
      <c r="L95" s="18">
        <v>6.7</v>
      </c>
      <c r="M95" s="18">
        <v>45.52</v>
      </c>
      <c r="N95" s="18">
        <v>830</v>
      </c>
      <c r="O95" s="89"/>
    </row>
    <row r="96" spans="1:15" x14ac:dyDescent="0.3">
      <c r="A96" s="6" t="s">
        <v>216</v>
      </c>
      <c r="C96" s="7">
        <v>90</v>
      </c>
      <c r="D96" s="18">
        <v>120</v>
      </c>
      <c r="E96" s="18">
        <v>120</v>
      </c>
      <c r="F96" s="18">
        <v>1.77</v>
      </c>
      <c r="G96" s="18">
        <f t="shared" si="8"/>
        <v>360</v>
      </c>
      <c r="H96" s="18">
        <f t="shared" si="7"/>
        <v>3</v>
      </c>
      <c r="I96" s="18">
        <v>185000</v>
      </c>
      <c r="J96" s="18">
        <v>286.7</v>
      </c>
      <c r="K96" s="18">
        <v>789.6</v>
      </c>
      <c r="L96" s="18">
        <v>6.7</v>
      </c>
      <c r="M96" s="18">
        <v>46.88</v>
      </c>
      <c r="N96" s="18">
        <v>857.1</v>
      </c>
      <c r="O96" s="89"/>
    </row>
    <row r="97" spans="1:15" x14ac:dyDescent="0.3">
      <c r="A97" s="6" t="s">
        <v>217</v>
      </c>
      <c r="C97" s="7">
        <v>91</v>
      </c>
      <c r="D97" s="18">
        <v>120</v>
      </c>
      <c r="E97" s="18">
        <v>120</v>
      </c>
      <c r="F97" s="18">
        <v>1.77</v>
      </c>
      <c r="G97" s="18">
        <f t="shared" si="8"/>
        <v>360</v>
      </c>
      <c r="H97" s="18">
        <f t="shared" si="7"/>
        <v>3</v>
      </c>
      <c r="I97" s="18">
        <v>185000</v>
      </c>
      <c r="J97" s="18">
        <v>286.7</v>
      </c>
      <c r="K97" s="18">
        <v>789.6</v>
      </c>
      <c r="L97" s="18">
        <v>6.7</v>
      </c>
      <c r="M97" s="18">
        <v>44.960000000000008</v>
      </c>
      <c r="N97" s="18">
        <v>826.9</v>
      </c>
      <c r="O97" s="89"/>
    </row>
    <row r="98" spans="1:15" x14ac:dyDescent="0.3">
      <c r="A98" s="6" t="s">
        <v>218</v>
      </c>
      <c r="C98" s="7">
        <v>92</v>
      </c>
      <c r="D98" s="18">
        <v>120</v>
      </c>
      <c r="E98" s="18">
        <v>120</v>
      </c>
      <c r="F98" s="18">
        <v>1.77</v>
      </c>
      <c r="G98" s="18">
        <f t="shared" si="8"/>
        <v>360</v>
      </c>
      <c r="H98" s="18">
        <f t="shared" si="7"/>
        <v>3</v>
      </c>
      <c r="I98" s="18">
        <v>185000</v>
      </c>
      <c r="J98" s="18">
        <v>286.7</v>
      </c>
      <c r="K98" s="18">
        <v>789.6</v>
      </c>
      <c r="L98" s="18">
        <v>6.7</v>
      </c>
      <c r="M98" s="18">
        <v>44.24</v>
      </c>
      <c r="N98" s="18">
        <v>831.1</v>
      </c>
      <c r="O98" s="89"/>
    </row>
    <row r="99" spans="1:15" x14ac:dyDescent="0.3">
      <c r="A99" s="6" t="s">
        <v>223</v>
      </c>
      <c r="C99" s="7">
        <v>93</v>
      </c>
      <c r="D99" s="18">
        <v>200.7</v>
      </c>
      <c r="E99" s="18">
        <v>97.1</v>
      </c>
      <c r="F99" s="18">
        <v>3.96</v>
      </c>
      <c r="G99" s="18">
        <v>600</v>
      </c>
      <c r="H99" s="18">
        <f t="shared" si="7"/>
        <v>2.9895366218236177</v>
      </c>
      <c r="I99" s="18">
        <v>207500</v>
      </c>
      <c r="J99" s="18">
        <v>301.5</v>
      </c>
      <c r="K99" s="18">
        <v>671.1</v>
      </c>
      <c r="L99" s="18">
        <v>10</v>
      </c>
      <c r="M99" s="18">
        <v>41.2</v>
      </c>
      <c r="N99" s="18">
        <v>1422.9</v>
      </c>
      <c r="O99" s="90" t="s">
        <v>423</v>
      </c>
    </row>
    <row r="100" spans="1:15" x14ac:dyDescent="0.3">
      <c r="A100" s="6" t="s">
        <v>224</v>
      </c>
      <c r="C100" s="7">
        <v>94</v>
      </c>
      <c r="D100" s="18">
        <v>200.2</v>
      </c>
      <c r="E100" s="18">
        <v>98.5</v>
      </c>
      <c r="F100" s="18">
        <v>3.96</v>
      </c>
      <c r="G100" s="18">
        <v>600</v>
      </c>
      <c r="H100" s="18">
        <f t="shared" si="7"/>
        <v>2.9970029970029972</v>
      </c>
      <c r="I100" s="18">
        <v>207500</v>
      </c>
      <c r="J100" s="18">
        <v>301.5</v>
      </c>
      <c r="K100" s="18">
        <v>671.1</v>
      </c>
      <c r="L100" s="18">
        <v>10</v>
      </c>
      <c r="M100" s="18">
        <v>41.7</v>
      </c>
      <c r="N100" s="18">
        <v>1350.2</v>
      </c>
      <c r="O100" s="90"/>
    </row>
    <row r="101" spans="1:15" x14ac:dyDescent="0.3">
      <c r="A101" s="6" t="s">
        <v>225</v>
      </c>
      <c r="C101" s="7">
        <v>95</v>
      </c>
      <c r="D101" s="18">
        <v>200.7</v>
      </c>
      <c r="E101" s="18">
        <v>97.9</v>
      </c>
      <c r="F101" s="18">
        <v>3.96</v>
      </c>
      <c r="G101" s="18">
        <v>600</v>
      </c>
      <c r="H101" s="18">
        <f t="shared" si="7"/>
        <v>2.9895366218236177</v>
      </c>
      <c r="I101" s="18">
        <v>207500</v>
      </c>
      <c r="J101" s="18">
        <v>301.5</v>
      </c>
      <c r="K101" s="18">
        <v>671.1</v>
      </c>
      <c r="L101" s="18">
        <v>10</v>
      </c>
      <c r="M101" s="18">
        <v>41</v>
      </c>
      <c r="N101" s="18">
        <v>1388.7</v>
      </c>
      <c r="O101" s="90"/>
    </row>
    <row r="102" spans="1:15" x14ac:dyDescent="0.3">
      <c r="A102" s="6" t="s">
        <v>226</v>
      </c>
      <c r="C102" s="7">
        <v>96</v>
      </c>
      <c r="D102" s="18">
        <v>200.2</v>
      </c>
      <c r="E102" s="18">
        <v>98.9</v>
      </c>
      <c r="F102" s="18">
        <v>3.96</v>
      </c>
      <c r="G102" s="18">
        <v>600</v>
      </c>
      <c r="H102" s="18">
        <f t="shared" si="7"/>
        <v>2.9970029970029972</v>
      </c>
      <c r="I102" s="18">
        <v>207500</v>
      </c>
      <c r="J102" s="18">
        <v>301.5</v>
      </c>
      <c r="K102" s="18">
        <v>671.1</v>
      </c>
      <c r="L102" s="18">
        <v>10</v>
      </c>
      <c r="M102" s="18">
        <v>37.799999999999997</v>
      </c>
      <c r="N102" s="18">
        <v>1291.8</v>
      </c>
      <c r="O102" s="90"/>
    </row>
    <row r="103" spans="1:15" x14ac:dyDescent="0.3">
      <c r="A103" s="6" t="s">
        <v>71</v>
      </c>
      <c r="C103" s="7">
        <v>97</v>
      </c>
      <c r="D103" s="18">
        <v>150.5</v>
      </c>
      <c r="E103" s="18">
        <v>150.5</v>
      </c>
      <c r="F103" s="18">
        <v>5.8339999999999996</v>
      </c>
      <c r="G103" s="18">
        <v>450</v>
      </c>
      <c r="H103" s="18">
        <f t="shared" si="7"/>
        <v>2.9900332225913622</v>
      </c>
      <c r="I103" s="18">
        <v>194000</v>
      </c>
      <c r="J103" s="18">
        <v>497</v>
      </c>
      <c r="K103" s="18">
        <v>761</v>
      </c>
      <c r="L103" s="18">
        <v>3</v>
      </c>
      <c r="M103" s="18">
        <v>46.6</v>
      </c>
      <c r="N103" s="18">
        <v>2768.1</v>
      </c>
      <c r="O103" s="85" t="s">
        <v>424</v>
      </c>
    </row>
    <row r="104" spans="1:15" x14ac:dyDescent="0.3">
      <c r="A104" s="6" t="s">
        <v>72</v>
      </c>
      <c r="C104" s="7">
        <v>98</v>
      </c>
      <c r="D104" s="18">
        <v>150.6</v>
      </c>
      <c r="E104" s="18">
        <v>150.6</v>
      </c>
      <c r="F104" s="18">
        <v>5.8289999999999997</v>
      </c>
      <c r="G104" s="18">
        <v>450</v>
      </c>
      <c r="H104" s="18">
        <f t="shared" si="7"/>
        <v>2.9880478087649402</v>
      </c>
      <c r="I104" s="18">
        <v>194000</v>
      </c>
      <c r="J104" s="18">
        <v>497</v>
      </c>
      <c r="K104" s="18">
        <v>761</v>
      </c>
      <c r="L104" s="18">
        <v>3</v>
      </c>
      <c r="M104" s="18">
        <v>61.9</v>
      </c>
      <c r="N104" s="18">
        <v>2972</v>
      </c>
      <c r="O104" s="86"/>
    </row>
    <row r="105" spans="1:15" x14ac:dyDescent="0.3">
      <c r="A105" s="6" t="s">
        <v>227</v>
      </c>
      <c r="C105" s="7">
        <v>99</v>
      </c>
      <c r="D105" s="18">
        <v>150.5</v>
      </c>
      <c r="E105" s="18">
        <v>150.5</v>
      </c>
      <c r="F105" s="18">
        <v>5.8390000000000004</v>
      </c>
      <c r="G105" s="18">
        <v>450</v>
      </c>
      <c r="H105" s="18">
        <f t="shared" si="7"/>
        <v>2.9900332225913622</v>
      </c>
      <c r="I105" s="18">
        <v>194000</v>
      </c>
      <c r="J105" s="18">
        <v>497</v>
      </c>
      <c r="K105" s="18">
        <v>761</v>
      </c>
      <c r="L105" s="18">
        <v>3</v>
      </c>
      <c r="M105" s="18">
        <v>83.5</v>
      </c>
      <c r="N105" s="18">
        <v>3019.9</v>
      </c>
      <c r="O105" s="86"/>
    </row>
    <row r="106" spans="1:15" x14ac:dyDescent="0.3">
      <c r="A106" s="6" t="s">
        <v>73</v>
      </c>
      <c r="C106" s="7">
        <v>100</v>
      </c>
      <c r="D106" s="18">
        <v>150.5</v>
      </c>
      <c r="E106" s="18">
        <v>150.5</v>
      </c>
      <c r="F106" s="18">
        <v>2.782</v>
      </c>
      <c r="G106" s="18">
        <v>450</v>
      </c>
      <c r="H106" s="18">
        <f t="shared" si="7"/>
        <v>2.9900332225913622</v>
      </c>
      <c r="I106" s="18">
        <v>189000</v>
      </c>
      <c r="J106" s="18">
        <v>448</v>
      </c>
      <c r="K106" s="18">
        <v>699</v>
      </c>
      <c r="L106" s="18">
        <v>4</v>
      </c>
      <c r="M106" s="18">
        <v>46.6</v>
      </c>
      <c r="N106" s="18">
        <v>1381.5</v>
      </c>
      <c r="O106" s="86"/>
    </row>
    <row r="107" spans="1:15" x14ac:dyDescent="0.3">
      <c r="A107" s="6" t="s">
        <v>74</v>
      </c>
      <c r="C107" s="7">
        <v>101</v>
      </c>
      <c r="D107" s="18">
        <v>150.5</v>
      </c>
      <c r="E107" s="18">
        <v>150.5</v>
      </c>
      <c r="F107" s="18">
        <v>2.78</v>
      </c>
      <c r="G107" s="18">
        <v>450</v>
      </c>
      <c r="H107" s="18">
        <f t="shared" si="7"/>
        <v>2.9900332225913622</v>
      </c>
      <c r="I107" s="18">
        <v>189000</v>
      </c>
      <c r="J107" s="18">
        <v>448</v>
      </c>
      <c r="K107" s="18">
        <v>699</v>
      </c>
      <c r="L107" s="18">
        <v>4</v>
      </c>
      <c r="M107" s="18">
        <v>61.9</v>
      </c>
      <c r="N107" s="18">
        <v>1620</v>
      </c>
      <c r="O107" s="86"/>
    </row>
    <row r="108" spans="1:15" x14ac:dyDescent="0.3">
      <c r="A108" s="6" t="s">
        <v>75</v>
      </c>
      <c r="C108" s="7">
        <v>102</v>
      </c>
      <c r="D108" s="18">
        <v>150.6</v>
      </c>
      <c r="E108" s="18">
        <v>150.6</v>
      </c>
      <c r="F108" s="18">
        <v>2.78</v>
      </c>
      <c r="G108" s="18">
        <v>450</v>
      </c>
      <c r="H108" s="18">
        <f t="shared" si="7"/>
        <v>2.9880478087649402</v>
      </c>
      <c r="I108" s="18">
        <v>189000</v>
      </c>
      <c r="J108" s="18">
        <v>448</v>
      </c>
      <c r="K108" s="18">
        <v>699</v>
      </c>
      <c r="L108" s="18">
        <v>4</v>
      </c>
      <c r="M108" s="18">
        <v>83.5</v>
      </c>
      <c r="N108" s="18">
        <v>1851.3</v>
      </c>
      <c r="O108" s="86"/>
    </row>
    <row r="109" spans="1:15" x14ac:dyDescent="0.3">
      <c r="A109" s="6" t="s">
        <v>228</v>
      </c>
      <c r="C109" s="7">
        <v>103</v>
      </c>
      <c r="D109" s="18">
        <v>197.1</v>
      </c>
      <c r="E109" s="18">
        <v>109.5</v>
      </c>
      <c r="F109" s="18">
        <v>4.0599999999999996</v>
      </c>
      <c r="G109" s="18">
        <v>600</v>
      </c>
      <c r="H109" s="18">
        <f t="shared" si="7"/>
        <v>3.0441400304414006</v>
      </c>
      <c r="I109" s="18">
        <v>200000</v>
      </c>
      <c r="J109" s="18">
        <v>503</v>
      </c>
      <c r="K109" s="18">
        <v>961</v>
      </c>
      <c r="L109" s="18">
        <v>4</v>
      </c>
      <c r="M109" s="18">
        <v>46.6</v>
      </c>
      <c r="N109" s="18">
        <v>1627.2</v>
      </c>
      <c r="O109" s="86"/>
    </row>
    <row r="110" spans="1:15" x14ac:dyDescent="0.3">
      <c r="A110" s="6" t="s">
        <v>230</v>
      </c>
      <c r="C110" s="7">
        <v>104</v>
      </c>
      <c r="D110" s="18">
        <v>197.6</v>
      </c>
      <c r="E110" s="18">
        <v>109.6</v>
      </c>
      <c r="F110" s="18">
        <v>4</v>
      </c>
      <c r="G110" s="18">
        <v>600</v>
      </c>
      <c r="H110" s="18">
        <f t="shared" si="7"/>
        <v>3.0364372469635628</v>
      </c>
      <c r="I110" s="18">
        <v>200000</v>
      </c>
      <c r="J110" s="18">
        <v>503</v>
      </c>
      <c r="K110" s="18">
        <v>961</v>
      </c>
      <c r="L110" s="18">
        <v>4</v>
      </c>
      <c r="M110" s="18">
        <v>83.5</v>
      </c>
      <c r="N110" s="18">
        <v>2180</v>
      </c>
      <c r="O110" s="86"/>
    </row>
    <row r="111" spans="1:15" x14ac:dyDescent="0.3">
      <c r="A111" s="6" t="s">
        <v>231</v>
      </c>
      <c r="C111" s="7">
        <v>105</v>
      </c>
      <c r="D111" s="18">
        <v>160.5</v>
      </c>
      <c r="E111" s="18">
        <v>81.3</v>
      </c>
      <c r="F111" s="18">
        <v>2.92</v>
      </c>
      <c r="G111" s="18">
        <v>480</v>
      </c>
      <c r="H111" s="18">
        <f t="shared" si="7"/>
        <v>2.9906542056074765</v>
      </c>
      <c r="I111" s="18">
        <v>208000</v>
      </c>
      <c r="J111" s="18">
        <v>536</v>
      </c>
      <c r="K111" s="18">
        <v>766</v>
      </c>
      <c r="L111" s="18">
        <v>5</v>
      </c>
      <c r="M111" s="18">
        <v>46.6</v>
      </c>
      <c r="N111" s="18">
        <v>881.5</v>
      </c>
      <c r="O111" s="86"/>
    </row>
    <row r="112" spans="1:15" x14ac:dyDescent="0.3">
      <c r="A112" s="6" t="s">
        <v>232</v>
      </c>
      <c r="C112" s="7">
        <v>106</v>
      </c>
      <c r="D112" s="18">
        <v>160.69999999999999</v>
      </c>
      <c r="E112" s="18">
        <v>80.7</v>
      </c>
      <c r="F112" s="18">
        <v>2.9</v>
      </c>
      <c r="G112" s="18">
        <v>480</v>
      </c>
      <c r="H112" s="18">
        <f t="shared" si="7"/>
        <v>2.9869321717486002</v>
      </c>
      <c r="I112" s="18">
        <v>208000</v>
      </c>
      <c r="J112" s="18">
        <v>536</v>
      </c>
      <c r="K112" s="18">
        <v>766</v>
      </c>
      <c r="L112" s="18">
        <v>5</v>
      </c>
      <c r="M112" s="18">
        <v>61.9</v>
      </c>
      <c r="N112" s="18">
        <v>1014.5</v>
      </c>
      <c r="O112" s="86"/>
    </row>
    <row r="113" spans="1:15" x14ac:dyDescent="0.3">
      <c r="A113" s="6" t="s">
        <v>229</v>
      </c>
      <c r="C113" s="7">
        <v>107</v>
      </c>
      <c r="D113" s="18">
        <v>160.6</v>
      </c>
      <c r="E113" s="18">
        <v>80.400000000000006</v>
      </c>
      <c r="F113" s="18">
        <v>2.9</v>
      </c>
      <c r="G113" s="18">
        <v>480</v>
      </c>
      <c r="H113" s="18">
        <f t="shared" si="7"/>
        <v>2.9887920298879203</v>
      </c>
      <c r="I113" s="18">
        <v>208000</v>
      </c>
      <c r="J113" s="18">
        <v>536</v>
      </c>
      <c r="K113" s="18">
        <v>766</v>
      </c>
      <c r="L113" s="18">
        <v>5</v>
      </c>
      <c r="M113" s="18">
        <v>83.5</v>
      </c>
      <c r="N113" s="18">
        <v>1280.0999999999999</v>
      </c>
      <c r="O113" s="86"/>
    </row>
    <row r="114" spans="1:15" x14ac:dyDescent="0.3">
      <c r="A114" s="6" t="s">
        <v>233</v>
      </c>
      <c r="C114" s="7">
        <v>108</v>
      </c>
      <c r="D114" s="18">
        <v>140.19999999999999</v>
      </c>
      <c r="E114" s="18">
        <v>80.099999999999994</v>
      </c>
      <c r="F114" s="18">
        <v>3.1</v>
      </c>
      <c r="G114" s="18">
        <v>420</v>
      </c>
      <c r="H114" s="18">
        <f t="shared" si="7"/>
        <v>2.9957203994293868</v>
      </c>
      <c r="I114" s="18">
        <v>212000</v>
      </c>
      <c r="J114" s="18">
        <v>486</v>
      </c>
      <c r="K114" s="18">
        <v>736</v>
      </c>
      <c r="L114" s="18">
        <v>6</v>
      </c>
      <c r="M114" s="18">
        <v>46.6</v>
      </c>
      <c r="N114" s="18">
        <v>1048.7</v>
      </c>
      <c r="O114" s="86"/>
    </row>
    <row r="115" spans="1:15" x14ac:dyDescent="0.3">
      <c r="A115" s="6" t="s">
        <v>234</v>
      </c>
      <c r="C115" s="7">
        <v>109</v>
      </c>
      <c r="D115" s="18">
        <v>140.19999999999999</v>
      </c>
      <c r="E115" s="18">
        <v>80.099999999999994</v>
      </c>
      <c r="F115" s="18">
        <v>3.1</v>
      </c>
      <c r="G115" s="18">
        <v>420</v>
      </c>
      <c r="H115" s="18">
        <f t="shared" si="7"/>
        <v>2.9957203994293868</v>
      </c>
      <c r="I115" s="18">
        <v>212000</v>
      </c>
      <c r="J115" s="18">
        <v>486</v>
      </c>
      <c r="K115" s="18">
        <v>736</v>
      </c>
      <c r="L115" s="18">
        <v>6</v>
      </c>
      <c r="M115" s="18">
        <v>61.9</v>
      </c>
      <c r="N115" s="18">
        <v>1096.9000000000001</v>
      </c>
      <c r="O115" s="86"/>
    </row>
    <row r="116" spans="1:15" x14ac:dyDescent="0.3">
      <c r="A116" s="6" t="s">
        <v>235</v>
      </c>
      <c r="C116" s="7">
        <v>110</v>
      </c>
      <c r="D116" s="18">
        <v>140.30000000000001</v>
      </c>
      <c r="E116" s="18">
        <v>80</v>
      </c>
      <c r="F116" s="18">
        <v>3.1</v>
      </c>
      <c r="G116" s="18">
        <v>420</v>
      </c>
      <c r="H116" s="18">
        <f t="shared" si="7"/>
        <v>2.9935851746258018</v>
      </c>
      <c r="I116" s="18">
        <v>212000</v>
      </c>
      <c r="J116" s="18">
        <v>486</v>
      </c>
      <c r="K116" s="18">
        <v>736</v>
      </c>
      <c r="L116" s="18">
        <v>6</v>
      </c>
      <c r="M116" s="18">
        <v>83.5</v>
      </c>
      <c r="N116" s="18">
        <v>1258.8</v>
      </c>
      <c r="O116" s="91"/>
    </row>
    <row r="117" spans="1:15" ht="14.4" customHeight="1" x14ac:dyDescent="0.3">
      <c r="A117" s="6" t="s">
        <v>254</v>
      </c>
      <c r="C117" s="7">
        <v>111</v>
      </c>
      <c r="D117" s="18">
        <v>63.5</v>
      </c>
      <c r="E117" s="18">
        <v>63.5</v>
      </c>
      <c r="F117" s="18">
        <v>1.5</v>
      </c>
      <c r="G117" s="18">
        <v>190.5</v>
      </c>
      <c r="H117" s="18">
        <f t="shared" si="7"/>
        <v>3</v>
      </c>
      <c r="I117" s="18">
        <v>198000</v>
      </c>
      <c r="J117" s="18">
        <v>470</v>
      </c>
      <c r="K117" s="18">
        <f>J117/(0.2+185*(J117/I117))</f>
        <v>735.36151718688257</v>
      </c>
      <c r="L117" s="18">
        <v>3.5</v>
      </c>
      <c r="M117" s="18">
        <v>30</v>
      </c>
      <c r="N117" s="18">
        <v>276</v>
      </c>
      <c r="O117" s="89" t="s">
        <v>425</v>
      </c>
    </row>
    <row r="118" spans="1:15" x14ac:dyDescent="0.3">
      <c r="A118" s="6" t="s">
        <v>259</v>
      </c>
      <c r="C118" s="7">
        <v>112</v>
      </c>
      <c r="D118" s="18">
        <v>63.5</v>
      </c>
      <c r="E118" s="18">
        <v>63.5</v>
      </c>
      <c r="F118" s="18">
        <v>1.5</v>
      </c>
      <c r="G118" s="18">
        <v>190.5</v>
      </c>
      <c r="H118" s="18">
        <f t="shared" si="7"/>
        <v>3</v>
      </c>
      <c r="I118" s="18">
        <v>198000</v>
      </c>
      <c r="J118" s="18">
        <v>470</v>
      </c>
      <c r="K118" s="18">
        <f t="shared" ref="K118:K130" si="9">J118/(0.2+185*(J118/I118))</f>
        <v>735.36151718688257</v>
      </c>
      <c r="L118" s="18">
        <v>3.5</v>
      </c>
      <c r="M118" s="18">
        <v>40</v>
      </c>
      <c r="N118" s="18">
        <v>293</v>
      </c>
      <c r="O118" s="89"/>
    </row>
    <row r="119" spans="1:15" x14ac:dyDescent="0.3">
      <c r="A119" s="6" t="s">
        <v>255</v>
      </c>
      <c r="C119" s="7">
        <v>113</v>
      </c>
      <c r="D119" s="18">
        <v>76.2</v>
      </c>
      <c r="E119" s="18">
        <v>50.8</v>
      </c>
      <c r="F119" s="18">
        <v>1.5</v>
      </c>
      <c r="G119" s="18">
        <v>228.6</v>
      </c>
      <c r="H119" s="18">
        <f t="shared" si="7"/>
        <v>3</v>
      </c>
      <c r="I119" s="18">
        <v>198000</v>
      </c>
      <c r="J119" s="18">
        <v>470</v>
      </c>
      <c r="K119" s="18">
        <f t="shared" si="9"/>
        <v>735.36151718688257</v>
      </c>
      <c r="L119" s="18">
        <v>3.5</v>
      </c>
      <c r="M119" s="18">
        <v>30</v>
      </c>
      <c r="N119" s="18">
        <v>242</v>
      </c>
      <c r="O119" s="89"/>
    </row>
    <row r="120" spans="1:15" x14ac:dyDescent="0.3">
      <c r="A120" s="6" t="s">
        <v>260</v>
      </c>
      <c r="C120" s="7">
        <v>114</v>
      </c>
      <c r="D120" s="18">
        <v>76.2</v>
      </c>
      <c r="E120" s="18">
        <v>50.8</v>
      </c>
      <c r="F120" s="18">
        <v>1.5</v>
      </c>
      <c r="G120" s="18">
        <v>228.6</v>
      </c>
      <c r="H120" s="18">
        <f t="shared" si="7"/>
        <v>3</v>
      </c>
      <c r="I120" s="18">
        <v>198000</v>
      </c>
      <c r="J120" s="18">
        <v>470</v>
      </c>
      <c r="K120" s="18">
        <f t="shared" si="9"/>
        <v>735.36151718688257</v>
      </c>
      <c r="L120" s="18">
        <v>3.5</v>
      </c>
      <c r="M120" s="18">
        <v>40</v>
      </c>
      <c r="N120" s="18">
        <v>266</v>
      </c>
      <c r="O120" s="89"/>
    </row>
    <row r="121" spans="1:15" x14ac:dyDescent="0.3">
      <c r="A121" s="6" t="s">
        <v>256</v>
      </c>
      <c r="C121" s="7">
        <v>115</v>
      </c>
      <c r="D121" s="18">
        <v>76.2</v>
      </c>
      <c r="E121" s="18">
        <v>76.2</v>
      </c>
      <c r="F121" s="18">
        <v>1.5</v>
      </c>
      <c r="G121" s="18">
        <v>228.6</v>
      </c>
      <c r="H121" s="18">
        <f t="shared" si="7"/>
        <v>3</v>
      </c>
      <c r="I121" s="18">
        <v>198000</v>
      </c>
      <c r="J121" s="18">
        <v>470</v>
      </c>
      <c r="K121" s="18">
        <f t="shared" si="9"/>
        <v>735.36151718688257</v>
      </c>
      <c r="L121" s="18">
        <v>3.5</v>
      </c>
      <c r="M121" s="18">
        <v>30</v>
      </c>
      <c r="N121" s="18">
        <v>391</v>
      </c>
      <c r="O121" s="89"/>
    </row>
    <row r="122" spans="1:15" x14ac:dyDescent="0.3">
      <c r="A122" s="6" t="s">
        <v>261</v>
      </c>
      <c r="C122" s="7">
        <v>116</v>
      </c>
      <c r="D122" s="18">
        <v>76.2</v>
      </c>
      <c r="E122" s="18">
        <v>76.2</v>
      </c>
      <c r="F122" s="18">
        <v>1.5</v>
      </c>
      <c r="G122" s="18">
        <v>228.6</v>
      </c>
      <c r="H122" s="18">
        <f t="shared" si="7"/>
        <v>3</v>
      </c>
      <c r="I122" s="18">
        <v>198000</v>
      </c>
      <c r="J122" s="18">
        <v>470</v>
      </c>
      <c r="K122" s="18">
        <f t="shared" si="9"/>
        <v>735.36151718688257</v>
      </c>
      <c r="L122" s="18">
        <v>3.5</v>
      </c>
      <c r="M122" s="18">
        <v>40</v>
      </c>
      <c r="N122" s="18">
        <v>413</v>
      </c>
      <c r="O122" s="89"/>
    </row>
    <row r="123" spans="1:15" x14ac:dyDescent="0.3">
      <c r="A123" s="6" t="s">
        <v>257</v>
      </c>
      <c r="C123" s="7">
        <v>117</v>
      </c>
      <c r="D123" s="18">
        <v>101.6</v>
      </c>
      <c r="E123" s="18">
        <v>50.8</v>
      </c>
      <c r="F123" s="18">
        <v>1.5</v>
      </c>
      <c r="G123" s="18">
        <v>304.8</v>
      </c>
      <c r="H123" s="18">
        <f t="shared" si="7"/>
        <v>3.0000000000000004</v>
      </c>
      <c r="I123" s="18">
        <v>198000</v>
      </c>
      <c r="J123" s="18">
        <v>470</v>
      </c>
      <c r="K123" s="18">
        <f t="shared" si="9"/>
        <v>735.36151718688257</v>
      </c>
      <c r="L123" s="18">
        <v>3.5</v>
      </c>
      <c r="M123" s="18">
        <v>30</v>
      </c>
      <c r="N123" s="18">
        <v>330</v>
      </c>
      <c r="O123" s="89"/>
    </row>
    <row r="124" spans="1:15" x14ac:dyDescent="0.3">
      <c r="A124" s="6" t="s">
        <v>262</v>
      </c>
      <c r="C124" s="7">
        <v>118</v>
      </c>
      <c r="D124" s="18">
        <v>101.6</v>
      </c>
      <c r="E124" s="18">
        <v>50.8</v>
      </c>
      <c r="F124" s="18">
        <v>1.5</v>
      </c>
      <c r="G124" s="18">
        <v>304.8</v>
      </c>
      <c r="H124" s="18">
        <f t="shared" si="7"/>
        <v>3.0000000000000004</v>
      </c>
      <c r="I124" s="18">
        <v>198000</v>
      </c>
      <c r="J124" s="18">
        <v>470</v>
      </c>
      <c r="K124" s="18">
        <f t="shared" si="9"/>
        <v>735.36151718688257</v>
      </c>
      <c r="L124" s="18">
        <v>3.5</v>
      </c>
      <c r="M124" s="18">
        <v>40</v>
      </c>
      <c r="N124" s="18">
        <v>359</v>
      </c>
      <c r="O124" s="89"/>
    </row>
    <row r="125" spans="1:15" x14ac:dyDescent="0.3">
      <c r="A125" s="6" t="s">
        <v>67</v>
      </c>
      <c r="C125" s="7">
        <v>119</v>
      </c>
      <c r="D125" s="18">
        <v>51</v>
      </c>
      <c r="E125" s="18">
        <v>51</v>
      </c>
      <c r="F125" s="18">
        <v>2.85</v>
      </c>
      <c r="G125" s="18">
        <v>150</v>
      </c>
      <c r="H125" s="18">
        <f t="shared" si="7"/>
        <v>2.9411764705882355</v>
      </c>
      <c r="I125" s="18">
        <v>207900</v>
      </c>
      <c r="J125" s="18">
        <v>440</v>
      </c>
      <c r="K125" s="18">
        <f t="shared" si="9"/>
        <v>743.82826475849731</v>
      </c>
      <c r="L125" s="18">
        <v>8.1999999999999993</v>
      </c>
      <c r="M125" s="18">
        <v>21.5</v>
      </c>
      <c r="N125" s="18">
        <v>363</v>
      </c>
      <c r="O125" s="89"/>
    </row>
    <row r="126" spans="1:15" x14ac:dyDescent="0.3">
      <c r="A126" s="6" t="s">
        <v>68</v>
      </c>
      <c r="C126" s="7">
        <v>120</v>
      </c>
      <c r="D126" s="18">
        <v>101</v>
      </c>
      <c r="E126" s="18">
        <v>101</v>
      </c>
      <c r="F126" s="18">
        <v>5.05</v>
      </c>
      <c r="G126" s="18">
        <v>300</v>
      </c>
      <c r="H126" s="18">
        <f t="shared" si="7"/>
        <v>2.9702970297029703</v>
      </c>
      <c r="I126" s="18">
        <v>202100</v>
      </c>
      <c r="J126" s="18">
        <v>435</v>
      </c>
      <c r="K126" s="18">
        <f t="shared" si="9"/>
        <v>727.18888291492613</v>
      </c>
      <c r="L126" s="18">
        <v>7</v>
      </c>
      <c r="M126" s="18">
        <v>21.5</v>
      </c>
      <c r="N126" s="18">
        <v>1360</v>
      </c>
      <c r="O126" s="89"/>
    </row>
    <row r="127" spans="1:15" x14ac:dyDescent="0.3">
      <c r="A127" s="6" t="s">
        <v>69</v>
      </c>
      <c r="C127" s="7">
        <v>121</v>
      </c>
      <c r="D127" s="18">
        <v>101</v>
      </c>
      <c r="E127" s="18">
        <v>101</v>
      </c>
      <c r="F127" s="18">
        <v>2.85</v>
      </c>
      <c r="G127" s="18">
        <v>300</v>
      </c>
      <c r="H127" s="18">
        <f t="shared" si="7"/>
        <v>2.9702970297029703</v>
      </c>
      <c r="I127" s="18">
        <v>195700</v>
      </c>
      <c r="J127" s="18">
        <v>358</v>
      </c>
      <c r="K127" s="18">
        <f t="shared" si="9"/>
        <v>664.90082566195315</v>
      </c>
      <c r="L127" s="18">
        <v>8.3000000000000007</v>
      </c>
      <c r="M127" s="18">
        <v>34.9</v>
      </c>
      <c r="N127" s="18">
        <v>763</v>
      </c>
      <c r="O127" s="89"/>
    </row>
    <row r="128" spans="1:15" x14ac:dyDescent="0.3">
      <c r="A128" s="6" t="s">
        <v>70</v>
      </c>
      <c r="C128" s="7">
        <v>122</v>
      </c>
      <c r="D128" s="18">
        <v>152</v>
      </c>
      <c r="E128" s="18">
        <v>152</v>
      </c>
      <c r="F128" s="18">
        <v>2.85</v>
      </c>
      <c r="G128" s="18">
        <v>450</v>
      </c>
      <c r="H128" s="18">
        <f t="shared" si="7"/>
        <v>2.9605263157894739</v>
      </c>
      <c r="I128" s="18">
        <v>192600</v>
      </c>
      <c r="J128" s="18">
        <v>268</v>
      </c>
      <c r="K128" s="18">
        <f t="shared" si="9"/>
        <v>585.88876276958001</v>
      </c>
      <c r="L128" s="18">
        <v>6.8</v>
      </c>
      <c r="M128" s="18">
        <v>34.9</v>
      </c>
      <c r="N128" s="18">
        <v>1178</v>
      </c>
      <c r="O128" s="89"/>
    </row>
    <row r="129" spans="1:16" x14ac:dyDescent="0.3">
      <c r="A129" s="6" t="s">
        <v>71</v>
      </c>
      <c r="C129" s="7">
        <v>123</v>
      </c>
      <c r="D129" s="18">
        <v>150.5</v>
      </c>
      <c r="E129" s="18">
        <v>150.5</v>
      </c>
      <c r="F129" s="18">
        <v>5.83</v>
      </c>
      <c r="G129" s="18">
        <v>450</v>
      </c>
      <c r="H129" s="18">
        <f t="shared" si="7"/>
        <v>2.9900332225913622</v>
      </c>
      <c r="I129" s="18">
        <v>194000</v>
      </c>
      <c r="J129" s="18">
        <v>497</v>
      </c>
      <c r="K129" s="18">
        <f t="shared" si="9"/>
        <v>737.45076293548516</v>
      </c>
      <c r="L129" s="18">
        <v>3</v>
      </c>
      <c r="M129" s="18">
        <v>46.6</v>
      </c>
      <c r="N129" s="18">
        <v>2745</v>
      </c>
      <c r="O129" s="89"/>
    </row>
    <row r="130" spans="1:16" x14ac:dyDescent="0.3">
      <c r="A130" s="6" t="s">
        <v>76</v>
      </c>
      <c r="C130" s="7">
        <v>124</v>
      </c>
      <c r="D130" s="18">
        <v>100</v>
      </c>
      <c r="E130" s="18">
        <v>100</v>
      </c>
      <c r="F130" s="18">
        <v>4.9000000000000004</v>
      </c>
      <c r="G130" s="18">
        <v>300</v>
      </c>
      <c r="H130" s="18">
        <f t="shared" si="7"/>
        <v>3</v>
      </c>
      <c r="I130" s="18">
        <v>180000</v>
      </c>
      <c r="J130" s="18">
        <v>458</v>
      </c>
      <c r="K130" s="18">
        <f t="shared" si="9"/>
        <v>682.84602004472788</v>
      </c>
      <c r="L130" s="18">
        <v>3.7</v>
      </c>
      <c r="M130" s="18">
        <v>53</v>
      </c>
      <c r="N130" s="18">
        <v>1565</v>
      </c>
      <c r="O130" s="89"/>
    </row>
    <row r="131" spans="1:16" x14ac:dyDescent="0.3">
      <c r="A131" s="6" t="s">
        <v>265</v>
      </c>
      <c r="C131" s="7">
        <v>125</v>
      </c>
      <c r="D131" s="18">
        <v>60</v>
      </c>
      <c r="E131" s="18">
        <v>60</v>
      </c>
      <c r="F131" s="18">
        <v>1</v>
      </c>
      <c r="G131" s="18">
        <v>180</v>
      </c>
      <c r="H131" s="18">
        <f t="shared" si="7"/>
        <v>3</v>
      </c>
      <c r="I131" s="18">
        <v>200000</v>
      </c>
      <c r="J131" s="18">
        <v>258</v>
      </c>
      <c r="K131" s="18">
        <v>409</v>
      </c>
      <c r="L131" s="18">
        <v>10</v>
      </c>
      <c r="M131" s="18">
        <v>22.74</v>
      </c>
      <c r="N131" s="18">
        <v>114</v>
      </c>
      <c r="O131" s="85" t="s">
        <v>426</v>
      </c>
      <c r="P131" s="92" t="s">
        <v>427</v>
      </c>
    </row>
    <row r="132" spans="1:16" x14ac:dyDescent="0.3">
      <c r="A132" s="6" t="s">
        <v>266</v>
      </c>
      <c r="C132" s="7">
        <v>126</v>
      </c>
      <c r="D132" s="18">
        <v>60</v>
      </c>
      <c r="E132" s="18">
        <v>60</v>
      </c>
      <c r="F132" s="18">
        <v>1</v>
      </c>
      <c r="G132" s="18">
        <v>210</v>
      </c>
      <c r="H132" s="18">
        <f t="shared" si="7"/>
        <v>3.5</v>
      </c>
      <c r="I132" s="18">
        <v>200000</v>
      </c>
      <c r="J132" s="18">
        <v>258</v>
      </c>
      <c r="K132" s="18">
        <v>409</v>
      </c>
      <c r="L132" s="18">
        <v>10</v>
      </c>
      <c r="M132" s="18">
        <v>22.74</v>
      </c>
      <c r="N132" s="18">
        <v>131</v>
      </c>
      <c r="O132" s="86"/>
      <c r="P132" s="92"/>
    </row>
    <row r="133" spans="1:16" x14ac:dyDescent="0.3">
      <c r="A133" s="6" t="s">
        <v>267</v>
      </c>
      <c r="C133" s="7">
        <v>127</v>
      </c>
      <c r="D133" s="18">
        <v>60</v>
      </c>
      <c r="E133" s="18">
        <v>60</v>
      </c>
      <c r="F133" s="18">
        <v>1</v>
      </c>
      <c r="G133" s="18">
        <v>240</v>
      </c>
      <c r="H133" s="18">
        <f t="shared" si="7"/>
        <v>4</v>
      </c>
      <c r="I133" s="18">
        <v>200000</v>
      </c>
      <c r="J133" s="18">
        <v>258</v>
      </c>
      <c r="K133" s="18">
        <v>409</v>
      </c>
      <c r="L133" s="18">
        <v>10</v>
      </c>
      <c r="M133" s="18">
        <v>22.74</v>
      </c>
      <c r="N133" s="18">
        <v>126</v>
      </c>
      <c r="O133" s="86"/>
      <c r="P133" s="92"/>
    </row>
    <row r="134" spans="1:16" x14ac:dyDescent="0.3">
      <c r="A134" s="6" t="s">
        <v>268</v>
      </c>
      <c r="C134" s="7">
        <v>128</v>
      </c>
      <c r="D134" s="18">
        <v>80</v>
      </c>
      <c r="E134" s="18">
        <v>80</v>
      </c>
      <c r="F134" s="18">
        <v>1</v>
      </c>
      <c r="G134" s="18">
        <v>240</v>
      </c>
      <c r="H134" s="18">
        <f t="shared" si="7"/>
        <v>3</v>
      </c>
      <c r="I134" s="18">
        <v>200000</v>
      </c>
      <c r="J134" s="18">
        <v>258</v>
      </c>
      <c r="K134" s="18">
        <v>409</v>
      </c>
      <c r="L134" s="18">
        <v>10</v>
      </c>
      <c r="M134" s="18">
        <v>22.74</v>
      </c>
      <c r="N134" s="18">
        <v>190</v>
      </c>
      <c r="O134" s="86"/>
      <c r="P134" s="92"/>
    </row>
    <row r="135" spans="1:16" x14ac:dyDescent="0.3">
      <c r="A135" s="6" t="s">
        <v>269</v>
      </c>
      <c r="C135" s="7">
        <v>129</v>
      </c>
      <c r="D135" s="18">
        <v>80</v>
      </c>
      <c r="E135" s="18">
        <v>80</v>
      </c>
      <c r="F135" s="18">
        <v>1</v>
      </c>
      <c r="G135" s="18">
        <v>280</v>
      </c>
      <c r="H135" s="18">
        <f t="shared" si="7"/>
        <v>3.5</v>
      </c>
      <c r="I135" s="18">
        <v>200000</v>
      </c>
      <c r="J135" s="18">
        <v>258</v>
      </c>
      <c r="K135" s="18">
        <v>409</v>
      </c>
      <c r="L135" s="18">
        <v>10</v>
      </c>
      <c r="M135" s="18">
        <v>22.74</v>
      </c>
      <c r="N135" s="18">
        <v>182</v>
      </c>
      <c r="O135" s="86"/>
      <c r="P135" s="92"/>
    </row>
    <row r="136" spans="1:16" x14ac:dyDescent="0.3">
      <c r="A136" s="6" t="s">
        <v>270</v>
      </c>
      <c r="C136" s="7">
        <v>130</v>
      </c>
      <c r="D136" s="18">
        <v>80</v>
      </c>
      <c r="E136" s="18">
        <v>80</v>
      </c>
      <c r="F136" s="18">
        <v>1</v>
      </c>
      <c r="G136" s="18">
        <v>320</v>
      </c>
      <c r="H136" s="18">
        <f t="shared" ref="H136:H217" si="10">G136/D136</f>
        <v>4</v>
      </c>
      <c r="I136" s="18">
        <v>200000</v>
      </c>
      <c r="J136" s="18">
        <v>258</v>
      </c>
      <c r="K136" s="18">
        <v>409</v>
      </c>
      <c r="L136" s="18">
        <v>10</v>
      </c>
      <c r="M136" s="18">
        <v>22.74</v>
      </c>
      <c r="N136" s="18">
        <v>166</v>
      </c>
      <c r="O136" s="86"/>
      <c r="P136" s="92"/>
    </row>
    <row r="137" spans="1:16" x14ac:dyDescent="0.3">
      <c r="A137" s="6" t="s">
        <v>271</v>
      </c>
      <c r="C137" s="7">
        <v>131</v>
      </c>
      <c r="D137" s="18">
        <v>100</v>
      </c>
      <c r="E137" s="18">
        <v>100</v>
      </c>
      <c r="F137" s="18">
        <v>1</v>
      </c>
      <c r="G137" s="18">
        <v>300</v>
      </c>
      <c r="H137" s="18">
        <f t="shared" si="10"/>
        <v>3</v>
      </c>
      <c r="I137" s="18">
        <v>200000</v>
      </c>
      <c r="J137" s="18">
        <v>258</v>
      </c>
      <c r="K137" s="18">
        <v>409</v>
      </c>
      <c r="L137" s="18">
        <v>10</v>
      </c>
      <c r="M137" s="18">
        <v>22.74</v>
      </c>
      <c r="N137" s="18">
        <v>258</v>
      </c>
      <c r="O137" s="86"/>
      <c r="P137" s="92"/>
    </row>
    <row r="138" spans="1:16" x14ac:dyDescent="0.3">
      <c r="A138" s="6" t="s">
        <v>272</v>
      </c>
      <c r="C138" s="7">
        <v>132</v>
      </c>
      <c r="D138" s="18">
        <v>100</v>
      </c>
      <c r="E138" s="18">
        <v>100</v>
      </c>
      <c r="F138" s="18">
        <v>1</v>
      </c>
      <c r="G138" s="18">
        <v>350</v>
      </c>
      <c r="H138" s="18">
        <f t="shared" si="10"/>
        <v>3.5</v>
      </c>
      <c r="I138" s="18">
        <v>200000</v>
      </c>
      <c r="J138" s="18">
        <v>258</v>
      </c>
      <c r="K138" s="18">
        <v>409</v>
      </c>
      <c r="L138" s="18">
        <v>10</v>
      </c>
      <c r="M138" s="18">
        <v>22.74</v>
      </c>
      <c r="N138" s="18">
        <v>237</v>
      </c>
      <c r="O138" s="86"/>
      <c r="P138" s="92"/>
    </row>
    <row r="139" spans="1:16" x14ac:dyDescent="0.3">
      <c r="A139" s="6" t="s">
        <v>273</v>
      </c>
      <c r="C139" s="7">
        <v>133</v>
      </c>
      <c r="D139" s="18">
        <v>100</v>
      </c>
      <c r="E139" s="18">
        <v>100</v>
      </c>
      <c r="F139" s="18">
        <v>1</v>
      </c>
      <c r="G139" s="18">
        <v>400</v>
      </c>
      <c r="H139" s="18">
        <f t="shared" si="10"/>
        <v>4</v>
      </c>
      <c r="I139" s="18">
        <v>200000</v>
      </c>
      <c r="J139" s="18">
        <v>258</v>
      </c>
      <c r="K139" s="18">
        <v>409</v>
      </c>
      <c r="L139" s="18">
        <v>10</v>
      </c>
      <c r="M139" s="18">
        <v>22.74</v>
      </c>
      <c r="N139" s="18">
        <v>233</v>
      </c>
      <c r="O139" s="86"/>
      <c r="P139" s="92"/>
    </row>
    <row r="140" spans="1:16" x14ac:dyDescent="0.3">
      <c r="A140" s="6" t="s">
        <v>274</v>
      </c>
      <c r="C140" s="7">
        <v>134</v>
      </c>
      <c r="D140" s="18">
        <v>60</v>
      </c>
      <c r="E140" s="18">
        <v>60</v>
      </c>
      <c r="F140" s="18">
        <v>1</v>
      </c>
      <c r="G140" s="18">
        <v>180</v>
      </c>
      <c r="H140" s="18">
        <f t="shared" si="10"/>
        <v>3</v>
      </c>
      <c r="I140" s="18">
        <v>200000</v>
      </c>
      <c r="J140" s="18">
        <v>258</v>
      </c>
      <c r="K140" s="18">
        <v>409</v>
      </c>
      <c r="L140" s="18">
        <v>10</v>
      </c>
      <c r="M140" s="18">
        <v>29.43</v>
      </c>
      <c r="N140" s="18">
        <v>142</v>
      </c>
      <c r="O140" s="86"/>
      <c r="P140" s="92"/>
    </row>
    <row r="141" spans="1:16" x14ac:dyDescent="0.3">
      <c r="A141" s="6" t="s">
        <v>275</v>
      </c>
      <c r="C141" s="7">
        <v>135</v>
      </c>
      <c r="D141" s="18">
        <v>60</v>
      </c>
      <c r="E141" s="18">
        <v>60</v>
      </c>
      <c r="F141" s="18">
        <v>1</v>
      </c>
      <c r="G141" s="18">
        <v>210</v>
      </c>
      <c r="H141" s="18">
        <f t="shared" si="10"/>
        <v>3.5</v>
      </c>
      <c r="I141" s="18">
        <v>200000</v>
      </c>
      <c r="J141" s="18">
        <v>258</v>
      </c>
      <c r="K141" s="18">
        <v>409</v>
      </c>
      <c r="L141" s="18">
        <v>10</v>
      </c>
      <c r="M141" s="18">
        <v>29.43</v>
      </c>
      <c r="N141" s="18">
        <v>107</v>
      </c>
      <c r="O141" s="86"/>
      <c r="P141" s="92"/>
    </row>
    <row r="142" spans="1:16" x14ac:dyDescent="0.3">
      <c r="A142" s="6" t="s">
        <v>276</v>
      </c>
      <c r="C142" s="7">
        <v>136</v>
      </c>
      <c r="D142" s="18">
        <v>60</v>
      </c>
      <c r="E142" s="18">
        <v>60</v>
      </c>
      <c r="F142" s="18">
        <v>1</v>
      </c>
      <c r="G142" s="18">
        <v>240</v>
      </c>
      <c r="H142" s="18">
        <f t="shared" si="10"/>
        <v>4</v>
      </c>
      <c r="I142" s="18">
        <v>200000</v>
      </c>
      <c r="J142" s="18">
        <v>258</v>
      </c>
      <c r="K142" s="18">
        <v>409</v>
      </c>
      <c r="L142" s="18">
        <v>10</v>
      </c>
      <c r="M142" s="18">
        <v>29.43</v>
      </c>
      <c r="N142" s="18">
        <v>117</v>
      </c>
      <c r="O142" s="86"/>
      <c r="P142" s="92"/>
    </row>
    <row r="143" spans="1:16" x14ac:dyDescent="0.3">
      <c r="A143" s="6" t="s">
        <v>277</v>
      </c>
      <c r="C143" s="7">
        <v>137</v>
      </c>
      <c r="D143" s="18">
        <v>80</v>
      </c>
      <c r="E143" s="18">
        <v>80</v>
      </c>
      <c r="F143" s="18">
        <v>1</v>
      </c>
      <c r="G143" s="18">
        <v>240</v>
      </c>
      <c r="H143" s="18">
        <f t="shared" si="10"/>
        <v>3</v>
      </c>
      <c r="I143" s="18">
        <v>200000</v>
      </c>
      <c r="J143" s="18">
        <v>258</v>
      </c>
      <c r="K143" s="18">
        <v>409</v>
      </c>
      <c r="L143" s="18">
        <v>10</v>
      </c>
      <c r="M143" s="18">
        <v>29.43</v>
      </c>
      <c r="N143" s="18">
        <v>190</v>
      </c>
      <c r="O143" s="86"/>
      <c r="P143" s="92"/>
    </row>
    <row r="144" spans="1:16" x14ac:dyDescent="0.3">
      <c r="A144" s="6" t="s">
        <v>278</v>
      </c>
      <c r="C144" s="7">
        <v>138</v>
      </c>
      <c r="D144" s="18">
        <v>80</v>
      </c>
      <c r="E144" s="18">
        <v>80</v>
      </c>
      <c r="F144" s="18">
        <v>1</v>
      </c>
      <c r="G144" s="18">
        <v>280</v>
      </c>
      <c r="H144" s="18">
        <f t="shared" si="10"/>
        <v>3.5</v>
      </c>
      <c r="I144" s="18">
        <v>200000</v>
      </c>
      <c r="J144" s="18">
        <v>258</v>
      </c>
      <c r="K144" s="18">
        <v>409</v>
      </c>
      <c r="L144" s="18">
        <v>10</v>
      </c>
      <c r="M144" s="18">
        <v>29.43</v>
      </c>
      <c r="N144" s="18">
        <v>203</v>
      </c>
      <c r="O144" s="86"/>
      <c r="P144" s="92"/>
    </row>
    <row r="145" spans="1:16" x14ac:dyDescent="0.3">
      <c r="A145" s="6" t="s">
        <v>279</v>
      </c>
      <c r="C145" s="7">
        <v>139</v>
      </c>
      <c r="D145" s="18">
        <v>80</v>
      </c>
      <c r="E145" s="18">
        <v>80</v>
      </c>
      <c r="F145" s="18">
        <v>1</v>
      </c>
      <c r="G145" s="18">
        <v>320</v>
      </c>
      <c r="H145" s="18">
        <f t="shared" si="10"/>
        <v>4</v>
      </c>
      <c r="I145" s="18">
        <v>200000</v>
      </c>
      <c r="J145" s="18">
        <v>258</v>
      </c>
      <c r="K145" s="18">
        <v>409</v>
      </c>
      <c r="L145" s="18">
        <v>10</v>
      </c>
      <c r="M145" s="18">
        <v>29.43</v>
      </c>
      <c r="N145" s="18">
        <v>211</v>
      </c>
      <c r="O145" s="86"/>
      <c r="P145" s="92"/>
    </row>
    <row r="146" spans="1:16" x14ac:dyDescent="0.3">
      <c r="A146" s="6" t="s">
        <v>280</v>
      </c>
      <c r="C146" s="7">
        <v>140</v>
      </c>
      <c r="D146" s="18">
        <v>100</v>
      </c>
      <c r="E146" s="18">
        <v>100</v>
      </c>
      <c r="F146" s="18">
        <v>1</v>
      </c>
      <c r="G146" s="18">
        <v>300</v>
      </c>
      <c r="H146" s="18">
        <f t="shared" si="10"/>
        <v>3</v>
      </c>
      <c r="I146" s="18">
        <v>200000</v>
      </c>
      <c r="J146" s="18">
        <v>258</v>
      </c>
      <c r="K146" s="18">
        <v>409</v>
      </c>
      <c r="L146" s="18">
        <v>10</v>
      </c>
      <c r="M146" s="18">
        <v>29.43</v>
      </c>
      <c r="N146" s="18">
        <v>261</v>
      </c>
      <c r="O146" s="86"/>
      <c r="P146" s="92"/>
    </row>
    <row r="147" spans="1:16" x14ac:dyDescent="0.3">
      <c r="A147" s="6" t="s">
        <v>281</v>
      </c>
      <c r="C147" s="7">
        <v>141</v>
      </c>
      <c r="D147" s="18">
        <v>100</v>
      </c>
      <c r="E147" s="18">
        <v>100</v>
      </c>
      <c r="F147" s="18">
        <v>1</v>
      </c>
      <c r="G147" s="18">
        <v>350</v>
      </c>
      <c r="H147" s="18">
        <f t="shared" si="10"/>
        <v>3.5</v>
      </c>
      <c r="I147" s="18">
        <v>200000</v>
      </c>
      <c r="J147" s="18">
        <v>258</v>
      </c>
      <c r="K147" s="18">
        <v>409</v>
      </c>
      <c r="L147" s="18">
        <v>10</v>
      </c>
      <c r="M147" s="18">
        <v>29.43</v>
      </c>
      <c r="N147" s="18">
        <v>252</v>
      </c>
      <c r="O147" s="91"/>
      <c r="P147" s="92"/>
    </row>
    <row r="148" spans="1:16" x14ac:dyDescent="0.3">
      <c r="A148" s="6" t="s">
        <v>282</v>
      </c>
      <c r="C148" s="7">
        <v>142</v>
      </c>
      <c r="D148" s="18">
        <v>40.1</v>
      </c>
      <c r="E148" s="18">
        <v>59.9</v>
      </c>
      <c r="F148" s="18">
        <v>3.8159999999999998</v>
      </c>
      <c r="G148" s="18">
        <v>178.9</v>
      </c>
      <c r="H148" s="18">
        <f t="shared" si="10"/>
        <v>4.4613466334164587</v>
      </c>
      <c r="I148" s="18">
        <v>206000</v>
      </c>
      <c r="J148" s="18">
        <v>479</v>
      </c>
      <c r="K148" s="18">
        <v>492</v>
      </c>
      <c r="L148" s="18">
        <v>6</v>
      </c>
      <c r="M148" s="18">
        <v>42.6</v>
      </c>
      <c r="N148" s="18">
        <v>477.5</v>
      </c>
      <c r="O148" s="85" t="s">
        <v>428</v>
      </c>
    </row>
    <row r="149" spans="1:16" x14ac:dyDescent="0.3">
      <c r="A149" s="6" t="s">
        <v>283</v>
      </c>
      <c r="C149" s="7">
        <v>143</v>
      </c>
      <c r="D149" s="18">
        <v>40.1</v>
      </c>
      <c r="E149" s="18">
        <v>59.8</v>
      </c>
      <c r="F149" s="18">
        <v>3.7959999999999998</v>
      </c>
      <c r="G149" s="18">
        <v>179.5</v>
      </c>
      <c r="H149" s="18">
        <f t="shared" si="10"/>
        <v>4.4763092269326679</v>
      </c>
      <c r="I149" s="18">
        <v>206000</v>
      </c>
      <c r="J149" s="18">
        <v>479</v>
      </c>
      <c r="K149" s="18">
        <v>492</v>
      </c>
      <c r="L149" s="18">
        <v>6</v>
      </c>
      <c r="M149" s="18">
        <v>42.6</v>
      </c>
      <c r="N149" s="18">
        <v>481</v>
      </c>
      <c r="O149" s="86"/>
    </row>
    <row r="150" spans="1:16" x14ac:dyDescent="0.3">
      <c r="A150" s="6" t="s">
        <v>284</v>
      </c>
      <c r="C150" s="7">
        <v>144</v>
      </c>
      <c r="D150" s="18">
        <v>40.1</v>
      </c>
      <c r="E150" s="18">
        <v>59.9</v>
      </c>
      <c r="F150" s="18">
        <v>3.7919999999999998</v>
      </c>
      <c r="G150" s="18">
        <v>179.5</v>
      </c>
      <c r="H150" s="18">
        <f t="shared" si="10"/>
        <v>4.4763092269326679</v>
      </c>
      <c r="I150" s="18">
        <v>206000</v>
      </c>
      <c r="J150" s="18">
        <v>479</v>
      </c>
      <c r="K150" s="18">
        <v>492</v>
      </c>
      <c r="L150" s="18">
        <v>6</v>
      </c>
      <c r="M150" s="18">
        <v>80.900000000000006</v>
      </c>
      <c r="N150" s="18">
        <v>531.79999999999995</v>
      </c>
      <c r="O150" s="86"/>
    </row>
    <row r="151" spans="1:16" x14ac:dyDescent="0.3">
      <c r="A151" s="6" t="s">
        <v>285</v>
      </c>
      <c r="C151" s="7">
        <v>145</v>
      </c>
      <c r="D151" s="18">
        <v>40.1</v>
      </c>
      <c r="E151" s="18">
        <v>59.8</v>
      </c>
      <c r="F151" s="18">
        <v>3.8170000000000002</v>
      </c>
      <c r="G151" s="18">
        <v>179.1</v>
      </c>
      <c r="H151" s="18">
        <f t="shared" si="10"/>
        <v>4.4663341645885284</v>
      </c>
      <c r="I151" s="18">
        <v>206000</v>
      </c>
      <c r="J151" s="18">
        <v>479</v>
      </c>
      <c r="K151" s="18">
        <v>492</v>
      </c>
      <c r="L151" s="18">
        <v>6</v>
      </c>
      <c r="M151" s="18">
        <v>114.6</v>
      </c>
      <c r="N151" s="18">
        <v>585.1</v>
      </c>
      <c r="O151" s="86"/>
    </row>
    <row r="152" spans="1:16" x14ac:dyDescent="0.3">
      <c r="A152" s="6" t="s">
        <v>286</v>
      </c>
      <c r="C152" s="7">
        <v>146</v>
      </c>
      <c r="D152" s="18">
        <v>60.1</v>
      </c>
      <c r="E152" s="18">
        <v>60.3</v>
      </c>
      <c r="F152" s="18">
        <v>2.827</v>
      </c>
      <c r="G152" s="18">
        <v>180.3</v>
      </c>
      <c r="H152" s="18">
        <f t="shared" si="10"/>
        <v>3</v>
      </c>
      <c r="I152" s="18">
        <v>210000</v>
      </c>
      <c r="J152" s="18">
        <v>449</v>
      </c>
      <c r="K152" s="18">
        <v>463</v>
      </c>
      <c r="L152" s="18">
        <v>6</v>
      </c>
      <c r="M152" s="18">
        <v>42.6</v>
      </c>
      <c r="N152" s="18">
        <v>484.2</v>
      </c>
      <c r="O152" s="86"/>
    </row>
    <row r="153" spans="1:16" x14ac:dyDescent="0.3">
      <c r="A153" s="6" t="s">
        <v>287</v>
      </c>
      <c r="C153" s="7">
        <v>147</v>
      </c>
      <c r="D153" s="18">
        <v>60.1</v>
      </c>
      <c r="E153" s="18">
        <v>60.2</v>
      </c>
      <c r="F153" s="18">
        <v>2.83</v>
      </c>
      <c r="G153" s="18">
        <v>179.7</v>
      </c>
      <c r="H153" s="18">
        <f t="shared" si="10"/>
        <v>2.9900166389351077</v>
      </c>
      <c r="I153" s="18">
        <v>210000</v>
      </c>
      <c r="J153" s="18">
        <v>449</v>
      </c>
      <c r="K153" s="18">
        <v>463</v>
      </c>
      <c r="L153" s="18">
        <v>6</v>
      </c>
      <c r="M153" s="18">
        <v>80.900000000000006</v>
      </c>
      <c r="N153" s="18">
        <v>594.70000000000005</v>
      </c>
      <c r="O153" s="86"/>
    </row>
    <row r="154" spans="1:16" x14ac:dyDescent="0.3">
      <c r="A154" s="6" t="s">
        <v>288</v>
      </c>
      <c r="C154" s="7">
        <v>148</v>
      </c>
      <c r="D154" s="18">
        <v>60.1</v>
      </c>
      <c r="E154" s="18">
        <v>60.3</v>
      </c>
      <c r="F154" s="18">
        <v>2.8290000000000002</v>
      </c>
      <c r="G154" s="18">
        <v>179.2</v>
      </c>
      <c r="H154" s="18">
        <f t="shared" si="10"/>
        <v>2.9816971713810312</v>
      </c>
      <c r="I154" s="18">
        <v>210000</v>
      </c>
      <c r="J154" s="18">
        <v>449</v>
      </c>
      <c r="K154" s="18">
        <v>463</v>
      </c>
      <c r="L154" s="18">
        <v>6</v>
      </c>
      <c r="M154" s="18">
        <v>114.6</v>
      </c>
      <c r="N154" s="18">
        <v>712.2</v>
      </c>
      <c r="O154" s="86"/>
    </row>
    <row r="155" spans="1:16" x14ac:dyDescent="0.3">
      <c r="A155" s="6" t="s">
        <v>289</v>
      </c>
      <c r="C155" s="7">
        <v>149</v>
      </c>
      <c r="D155" s="18">
        <v>59.9</v>
      </c>
      <c r="E155" s="18">
        <v>80.099999999999994</v>
      </c>
      <c r="F155" s="18">
        <v>3.7090000000000001</v>
      </c>
      <c r="G155" s="18">
        <v>239.7</v>
      </c>
      <c r="H155" s="18">
        <f t="shared" si="10"/>
        <v>4.0016694490818026</v>
      </c>
      <c r="I155" s="18">
        <v>210000</v>
      </c>
      <c r="J155" s="18">
        <v>451</v>
      </c>
      <c r="K155" s="18">
        <v>464</v>
      </c>
      <c r="L155" s="18">
        <v>7</v>
      </c>
      <c r="M155" s="18">
        <v>42.6</v>
      </c>
      <c r="N155" s="18">
        <v>712.6</v>
      </c>
      <c r="O155" s="86"/>
    </row>
    <row r="156" spans="1:16" x14ac:dyDescent="0.3">
      <c r="A156" s="6" t="s">
        <v>290</v>
      </c>
      <c r="C156" s="7">
        <v>150</v>
      </c>
      <c r="D156" s="18">
        <v>59.9</v>
      </c>
      <c r="E156" s="18">
        <v>80.3</v>
      </c>
      <c r="F156" s="18">
        <v>3.7229999999999999</v>
      </c>
      <c r="G156" s="18">
        <v>239.9</v>
      </c>
      <c r="H156" s="18">
        <f t="shared" si="10"/>
        <v>4.0050083472454094</v>
      </c>
      <c r="I156" s="18">
        <v>210000</v>
      </c>
      <c r="J156" s="18">
        <v>451</v>
      </c>
      <c r="K156" s="18">
        <v>464</v>
      </c>
      <c r="L156" s="18">
        <v>7</v>
      </c>
      <c r="M156" s="18">
        <v>80.900000000000006</v>
      </c>
      <c r="N156" s="18">
        <v>878.6</v>
      </c>
      <c r="O156" s="86"/>
    </row>
    <row r="157" spans="1:16" x14ac:dyDescent="0.3">
      <c r="A157" s="6" t="s">
        <v>291</v>
      </c>
      <c r="C157" s="7">
        <v>151</v>
      </c>
      <c r="D157" s="18">
        <v>59.8</v>
      </c>
      <c r="E157" s="18">
        <v>80.2</v>
      </c>
      <c r="F157" s="18">
        <v>3.7170000000000001</v>
      </c>
      <c r="G157" s="18">
        <v>240</v>
      </c>
      <c r="H157" s="18">
        <f t="shared" si="10"/>
        <v>4.0133779264214047</v>
      </c>
      <c r="I157" s="18">
        <v>210000</v>
      </c>
      <c r="J157" s="18">
        <v>451</v>
      </c>
      <c r="K157" s="18">
        <v>464</v>
      </c>
      <c r="L157" s="18">
        <v>7</v>
      </c>
      <c r="M157" s="18">
        <v>114.6</v>
      </c>
      <c r="N157" s="18">
        <v>999.6</v>
      </c>
      <c r="O157" s="86"/>
    </row>
    <row r="158" spans="1:16" x14ac:dyDescent="0.3">
      <c r="A158" s="6" t="s">
        <v>292</v>
      </c>
      <c r="C158" s="7">
        <v>152</v>
      </c>
      <c r="D158" s="18">
        <v>59.9</v>
      </c>
      <c r="E158" s="18">
        <v>80.2</v>
      </c>
      <c r="F158" s="18">
        <v>3.74</v>
      </c>
      <c r="G158" s="18">
        <v>240.1</v>
      </c>
      <c r="H158" s="18">
        <f t="shared" si="10"/>
        <v>4.0083472454090154</v>
      </c>
      <c r="I158" s="18">
        <v>210000</v>
      </c>
      <c r="J158" s="18">
        <v>451</v>
      </c>
      <c r="K158" s="18">
        <v>464</v>
      </c>
      <c r="L158" s="18">
        <v>7</v>
      </c>
      <c r="M158" s="18">
        <v>114.6</v>
      </c>
      <c r="N158" s="18">
        <v>976.6</v>
      </c>
      <c r="O158" s="86"/>
    </row>
    <row r="159" spans="1:16" x14ac:dyDescent="0.3">
      <c r="A159" s="6" t="s">
        <v>293</v>
      </c>
      <c r="C159" s="7">
        <v>153</v>
      </c>
      <c r="D159" s="18">
        <v>40.200000000000003</v>
      </c>
      <c r="E159" s="18">
        <v>99.7</v>
      </c>
      <c r="F159" s="18">
        <v>1.944</v>
      </c>
      <c r="G159" s="18">
        <v>299.89999999999998</v>
      </c>
      <c r="H159" s="18">
        <f t="shared" si="10"/>
        <v>7.4601990049751237</v>
      </c>
      <c r="I159" s="18">
        <v>200000</v>
      </c>
      <c r="J159" s="18">
        <v>420</v>
      </c>
      <c r="K159" s="18">
        <v>452</v>
      </c>
      <c r="L159" s="18">
        <v>8</v>
      </c>
      <c r="M159" s="18">
        <v>42.6</v>
      </c>
      <c r="N159" s="18">
        <v>398.3</v>
      </c>
      <c r="O159" s="86"/>
    </row>
    <row r="160" spans="1:16" x14ac:dyDescent="0.3">
      <c r="A160" s="6" t="s">
        <v>294</v>
      </c>
      <c r="C160" s="7">
        <v>154</v>
      </c>
      <c r="D160" s="18">
        <v>40.200000000000003</v>
      </c>
      <c r="E160" s="18">
        <v>99.7</v>
      </c>
      <c r="F160" s="18">
        <v>1.946</v>
      </c>
      <c r="G160" s="18">
        <v>300</v>
      </c>
      <c r="H160" s="18">
        <f t="shared" si="10"/>
        <v>7.4626865671641784</v>
      </c>
      <c r="I160" s="18">
        <v>200000</v>
      </c>
      <c r="J160" s="18">
        <v>420</v>
      </c>
      <c r="K160" s="18">
        <v>452</v>
      </c>
      <c r="L160" s="18">
        <v>8</v>
      </c>
      <c r="M160" s="18">
        <v>80.900000000000006</v>
      </c>
      <c r="N160" s="18">
        <v>534.6</v>
      </c>
      <c r="O160" s="86"/>
    </row>
    <row r="161" spans="1:15" x14ac:dyDescent="0.3">
      <c r="A161" s="6" t="s">
        <v>295</v>
      </c>
      <c r="C161" s="7">
        <v>155</v>
      </c>
      <c r="D161" s="18">
        <v>40.200000000000003</v>
      </c>
      <c r="E161" s="18">
        <v>99.7</v>
      </c>
      <c r="F161" s="18">
        <v>1.9490000000000001</v>
      </c>
      <c r="G161" s="18">
        <v>300</v>
      </c>
      <c r="H161" s="18">
        <f t="shared" si="10"/>
        <v>7.4626865671641784</v>
      </c>
      <c r="I161" s="18">
        <v>200000</v>
      </c>
      <c r="J161" s="18">
        <v>420</v>
      </c>
      <c r="K161" s="18">
        <v>452</v>
      </c>
      <c r="L161" s="18">
        <v>8</v>
      </c>
      <c r="M161" s="18">
        <v>114.6</v>
      </c>
      <c r="N161" s="18">
        <v>674.1</v>
      </c>
      <c r="O161" s="86"/>
    </row>
    <row r="162" spans="1:15" x14ac:dyDescent="0.3">
      <c r="A162" s="6" t="s">
        <v>296</v>
      </c>
      <c r="C162" s="7">
        <v>156</v>
      </c>
      <c r="D162" s="18">
        <v>79.900000000000006</v>
      </c>
      <c r="E162" s="18">
        <v>119.9</v>
      </c>
      <c r="F162" s="18">
        <v>2.8029999999999999</v>
      </c>
      <c r="G162" s="18">
        <v>359.8</v>
      </c>
      <c r="H162" s="18">
        <f t="shared" si="10"/>
        <v>4.5031289111389237</v>
      </c>
      <c r="I162" s="18">
        <v>200000</v>
      </c>
      <c r="J162" s="18">
        <v>381</v>
      </c>
      <c r="K162" s="18">
        <v>443</v>
      </c>
      <c r="L162" s="18">
        <v>8</v>
      </c>
      <c r="M162" s="18">
        <v>42.6</v>
      </c>
      <c r="N162" s="18">
        <v>870.8</v>
      </c>
      <c r="O162" s="86"/>
    </row>
    <row r="163" spans="1:15" x14ac:dyDescent="0.3">
      <c r="A163" s="6" t="s">
        <v>297</v>
      </c>
      <c r="C163" s="7">
        <v>157</v>
      </c>
      <c r="D163" s="18">
        <v>79.900000000000006</v>
      </c>
      <c r="E163" s="18">
        <v>120</v>
      </c>
      <c r="F163" s="18">
        <v>2.8050000000000002</v>
      </c>
      <c r="G163" s="18">
        <v>359.9</v>
      </c>
      <c r="H163" s="18">
        <f t="shared" si="10"/>
        <v>4.5043804755944929</v>
      </c>
      <c r="I163" s="18">
        <v>200000</v>
      </c>
      <c r="J163" s="18">
        <v>381</v>
      </c>
      <c r="K163" s="18">
        <v>443</v>
      </c>
      <c r="L163" s="18">
        <v>8</v>
      </c>
      <c r="M163" s="18">
        <v>80.900000000000006</v>
      </c>
      <c r="N163" s="18">
        <v>1255.2</v>
      </c>
      <c r="O163" s="86"/>
    </row>
    <row r="164" spans="1:15" x14ac:dyDescent="0.3">
      <c r="A164" s="6" t="s">
        <v>298</v>
      </c>
      <c r="C164" s="7">
        <v>158</v>
      </c>
      <c r="D164" s="18">
        <v>79.900000000000006</v>
      </c>
      <c r="E164" s="18">
        <v>120</v>
      </c>
      <c r="F164" s="18">
        <v>2.8069999999999999</v>
      </c>
      <c r="G164" s="18">
        <v>359.9</v>
      </c>
      <c r="H164" s="18">
        <f t="shared" si="10"/>
        <v>4.5043804755944929</v>
      </c>
      <c r="I164" s="18">
        <v>200000</v>
      </c>
      <c r="J164" s="18">
        <v>381</v>
      </c>
      <c r="K164" s="18">
        <v>443</v>
      </c>
      <c r="L164" s="18">
        <v>8</v>
      </c>
      <c r="M164" s="18">
        <v>114.6</v>
      </c>
      <c r="N164" s="18">
        <v>1610.3</v>
      </c>
      <c r="O164" s="86"/>
    </row>
    <row r="165" spans="1:15" x14ac:dyDescent="0.3">
      <c r="A165" s="6" t="s">
        <v>299</v>
      </c>
      <c r="C165" s="7">
        <v>159</v>
      </c>
      <c r="D165" s="18">
        <v>60</v>
      </c>
      <c r="E165" s="18">
        <v>120</v>
      </c>
      <c r="F165" s="18">
        <v>4</v>
      </c>
      <c r="G165" s="18">
        <v>360</v>
      </c>
      <c r="H165" s="18">
        <f t="shared" si="10"/>
        <v>6</v>
      </c>
      <c r="I165" s="18">
        <v>195000</v>
      </c>
      <c r="J165" s="18">
        <v>538</v>
      </c>
      <c r="K165" s="18">
        <f t="shared" ref="K165:K171" si="11">J165/(0.2+185*(J165/I165))</f>
        <v>757.30888616184222</v>
      </c>
      <c r="L165" s="18">
        <v>5</v>
      </c>
      <c r="M165" s="18">
        <f>0.8*43.96</f>
        <v>35.167999999999999</v>
      </c>
      <c r="N165" s="18">
        <v>1261</v>
      </c>
      <c r="O165" s="85" t="s">
        <v>429</v>
      </c>
    </row>
    <row r="166" spans="1:15" x14ac:dyDescent="0.3">
      <c r="A166" s="6" t="s">
        <v>300</v>
      </c>
      <c r="C166" s="7">
        <v>160</v>
      </c>
      <c r="D166" s="18">
        <v>60</v>
      </c>
      <c r="E166" s="18">
        <v>120</v>
      </c>
      <c r="F166" s="18">
        <v>5</v>
      </c>
      <c r="G166" s="18">
        <v>360</v>
      </c>
      <c r="H166" s="18">
        <f t="shared" si="10"/>
        <v>6</v>
      </c>
      <c r="I166" s="18">
        <v>200000</v>
      </c>
      <c r="J166" s="18">
        <v>581</v>
      </c>
      <c r="K166" s="18">
        <f t="shared" si="11"/>
        <v>787.87673322710782</v>
      </c>
      <c r="L166" s="18">
        <v>4</v>
      </c>
      <c r="M166" s="18">
        <f t="shared" ref="M166:M171" si="12">0.8*43.96</f>
        <v>35.167999999999999</v>
      </c>
      <c r="N166" s="18">
        <v>1632</v>
      </c>
      <c r="O166" s="86"/>
    </row>
    <row r="167" spans="1:15" x14ac:dyDescent="0.3">
      <c r="A167" s="6" t="s">
        <v>301</v>
      </c>
      <c r="C167" s="7">
        <v>161</v>
      </c>
      <c r="D167" s="18">
        <v>80</v>
      </c>
      <c r="E167" s="18">
        <v>120</v>
      </c>
      <c r="F167" s="18">
        <v>4</v>
      </c>
      <c r="G167" s="18">
        <v>360</v>
      </c>
      <c r="H167" s="18">
        <f t="shared" si="10"/>
        <v>4.5</v>
      </c>
      <c r="I167" s="18">
        <v>196000</v>
      </c>
      <c r="J167" s="18">
        <v>516</v>
      </c>
      <c r="K167" s="18">
        <f t="shared" si="11"/>
        <v>751.04708153868989</v>
      </c>
      <c r="L167" s="18">
        <v>5</v>
      </c>
      <c r="M167" s="18">
        <f t="shared" si="12"/>
        <v>35.167999999999999</v>
      </c>
      <c r="N167" s="18">
        <v>1362</v>
      </c>
      <c r="O167" s="86"/>
    </row>
    <row r="168" spans="1:15" x14ac:dyDescent="0.3">
      <c r="A168" s="6" t="s">
        <v>302</v>
      </c>
      <c r="C168" s="7">
        <v>162</v>
      </c>
      <c r="D168" s="18">
        <v>80</v>
      </c>
      <c r="E168" s="18">
        <v>120</v>
      </c>
      <c r="F168" s="18">
        <v>5</v>
      </c>
      <c r="G168" s="18">
        <v>360</v>
      </c>
      <c r="H168" s="18">
        <f t="shared" si="10"/>
        <v>4.5</v>
      </c>
      <c r="I168" s="18">
        <v>200000</v>
      </c>
      <c r="J168" s="18">
        <v>558</v>
      </c>
      <c r="K168" s="18">
        <f t="shared" si="11"/>
        <v>779.16637575926825</v>
      </c>
      <c r="L168" s="18">
        <v>5</v>
      </c>
      <c r="M168" s="18">
        <f t="shared" si="12"/>
        <v>35.167999999999999</v>
      </c>
      <c r="N168" s="18">
        <v>1732</v>
      </c>
      <c r="O168" s="86"/>
    </row>
    <row r="169" spans="1:15" x14ac:dyDescent="0.3">
      <c r="A169" s="6" t="s">
        <v>303</v>
      </c>
      <c r="C169" s="7">
        <v>163</v>
      </c>
      <c r="D169" s="18">
        <v>120</v>
      </c>
      <c r="E169" s="18">
        <v>120</v>
      </c>
      <c r="F169" s="18">
        <v>4</v>
      </c>
      <c r="G169" s="18">
        <v>360</v>
      </c>
      <c r="H169" s="18">
        <f t="shared" si="10"/>
        <v>3</v>
      </c>
      <c r="I169" s="18">
        <v>203000</v>
      </c>
      <c r="J169" s="18">
        <v>549</v>
      </c>
      <c r="K169" s="18">
        <f t="shared" si="11"/>
        <v>783.92712692997577</v>
      </c>
      <c r="L169" s="18">
        <v>5</v>
      </c>
      <c r="M169" s="18">
        <f t="shared" si="12"/>
        <v>35.167999999999999</v>
      </c>
      <c r="N169" s="18">
        <v>1815</v>
      </c>
      <c r="O169" s="86"/>
    </row>
    <row r="170" spans="1:15" x14ac:dyDescent="0.3">
      <c r="A170" s="6" t="s">
        <v>304</v>
      </c>
      <c r="C170" s="7">
        <v>164</v>
      </c>
      <c r="D170" s="18">
        <v>120</v>
      </c>
      <c r="E170" s="18">
        <v>120</v>
      </c>
      <c r="F170" s="18">
        <v>5</v>
      </c>
      <c r="G170" s="18">
        <v>360</v>
      </c>
      <c r="H170" s="18">
        <f t="shared" si="10"/>
        <v>3</v>
      </c>
      <c r="I170" s="18">
        <v>203000</v>
      </c>
      <c r="J170" s="18">
        <v>578</v>
      </c>
      <c r="K170" s="18">
        <f t="shared" si="11"/>
        <v>795.32298515556158</v>
      </c>
      <c r="L170" s="18">
        <v>5</v>
      </c>
      <c r="M170" s="18">
        <f t="shared" si="12"/>
        <v>35.167999999999999</v>
      </c>
      <c r="N170" s="18">
        <v>2275</v>
      </c>
      <c r="O170" s="86"/>
    </row>
    <row r="171" spans="1:15" x14ac:dyDescent="0.3">
      <c r="A171" s="6" t="s">
        <v>305</v>
      </c>
      <c r="C171" s="7">
        <v>165</v>
      </c>
      <c r="D171" s="18">
        <v>120</v>
      </c>
      <c r="E171" s="18">
        <v>120</v>
      </c>
      <c r="F171" s="18">
        <v>6</v>
      </c>
      <c r="G171" s="18">
        <v>360</v>
      </c>
      <c r="H171" s="18">
        <f t="shared" si="10"/>
        <v>3</v>
      </c>
      <c r="I171" s="18">
        <v>203000</v>
      </c>
      <c r="J171" s="18">
        <v>598</v>
      </c>
      <c r="K171" s="18">
        <f t="shared" si="11"/>
        <v>802.71110229451835</v>
      </c>
      <c r="L171" s="18">
        <v>5</v>
      </c>
      <c r="M171" s="18">
        <f t="shared" si="12"/>
        <v>35.167999999999999</v>
      </c>
      <c r="N171" s="18">
        <v>2854</v>
      </c>
      <c r="O171" s="86"/>
    </row>
    <row r="172" spans="1:15" x14ac:dyDescent="0.3">
      <c r="A172" s="6" t="s">
        <v>306</v>
      </c>
      <c r="C172" s="7">
        <v>166</v>
      </c>
      <c r="D172" s="18">
        <v>100</v>
      </c>
      <c r="E172" s="18">
        <v>100</v>
      </c>
      <c r="F172" s="18">
        <v>3</v>
      </c>
      <c r="G172" s="18">
        <v>400</v>
      </c>
      <c r="H172" s="18">
        <f t="shared" si="10"/>
        <v>4</v>
      </c>
      <c r="I172" s="18">
        <v>202000</v>
      </c>
      <c r="J172" s="18">
        <v>266</v>
      </c>
      <c r="K172" s="18">
        <v>615</v>
      </c>
      <c r="L172" s="18">
        <v>7.4</v>
      </c>
      <c r="M172" s="18">
        <v>37</v>
      </c>
      <c r="N172" s="18">
        <v>698</v>
      </c>
      <c r="O172" s="87" t="s">
        <v>430</v>
      </c>
    </row>
    <row r="173" spans="1:15" x14ac:dyDescent="0.3">
      <c r="A173" s="6" t="s">
        <v>307</v>
      </c>
      <c r="C173" s="7">
        <v>167</v>
      </c>
      <c r="D173" s="18">
        <v>250</v>
      </c>
      <c r="E173" s="18">
        <v>250</v>
      </c>
      <c r="F173" s="18">
        <v>3</v>
      </c>
      <c r="G173" s="18">
        <v>850</v>
      </c>
      <c r="H173" s="18">
        <f t="shared" si="10"/>
        <v>3.4</v>
      </c>
      <c r="I173" s="18">
        <v>202000</v>
      </c>
      <c r="J173" s="18">
        <v>266</v>
      </c>
      <c r="K173" s="18">
        <v>615</v>
      </c>
      <c r="L173" s="18">
        <v>7.4</v>
      </c>
      <c r="M173" s="18">
        <v>37</v>
      </c>
      <c r="N173" s="18">
        <v>2709</v>
      </c>
      <c r="O173" s="88"/>
    </row>
    <row r="174" spans="1:15" x14ac:dyDescent="0.3">
      <c r="A174" s="6" t="s">
        <v>308</v>
      </c>
      <c r="C174" s="7">
        <v>168</v>
      </c>
      <c r="D174" s="18">
        <v>100</v>
      </c>
      <c r="E174" s="18">
        <v>100</v>
      </c>
      <c r="F174" s="18">
        <v>3</v>
      </c>
      <c r="G174" s="18">
        <v>400</v>
      </c>
      <c r="H174" s="18">
        <f t="shared" si="10"/>
        <v>4</v>
      </c>
      <c r="I174" s="18">
        <v>199000</v>
      </c>
      <c r="J174" s="18">
        <v>511</v>
      </c>
      <c r="K174" s="18">
        <v>716</v>
      </c>
      <c r="L174" s="18">
        <v>7.5</v>
      </c>
      <c r="M174" s="18">
        <v>37</v>
      </c>
      <c r="N174" s="18">
        <v>1038.9000000000001</v>
      </c>
      <c r="O174" s="88"/>
    </row>
    <row r="175" spans="1:15" x14ac:dyDescent="0.3">
      <c r="A175" s="6" t="s">
        <v>309</v>
      </c>
      <c r="C175" s="7">
        <v>169</v>
      </c>
      <c r="D175" s="18">
        <v>250</v>
      </c>
      <c r="E175" s="18">
        <v>250</v>
      </c>
      <c r="F175" s="18">
        <v>3</v>
      </c>
      <c r="G175" s="18">
        <v>850</v>
      </c>
      <c r="H175" s="18">
        <f t="shared" si="10"/>
        <v>3.4</v>
      </c>
      <c r="I175" s="18">
        <v>199000</v>
      </c>
      <c r="J175" s="18">
        <v>511</v>
      </c>
      <c r="K175" s="18">
        <v>716</v>
      </c>
      <c r="L175" s="18">
        <v>7.5</v>
      </c>
      <c r="M175" s="18">
        <v>37</v>
      </c>
      <c r="N175" s="18">
        <v>3186.3</v>
      </c>
      <c r="O175" s="88"/>
    </row>
    <row r="176" spans="1:15" x14ac:dyDescent="0.3">
      <c r="A176" s="6"/>
      <c r="C176" s="7">
        <v>170</v>
      </c>
      <c r="D176" s="18">
        <v>120</v>
      </c>
      <c r="E176" s="18">
        <v>120</v>
      </c>
      <c r="F176" s="18">
        <v>3.84</v>
      </c>
      <c r="G176" s="18">
        <v>360</v>
      </c>
      <c r="H176" s="18">
        <f t="shared" si="10"/>
        <v>3</v>
      </c>
      <c r="I176" s="18">
        <v>200000</v>
      </c>
      <c r="J176" s="18">
        <v>581</v>
      </c>
      <c r="K176" s="18">
        <v>747</v>
      </c>
      <c r="L176" s="18">
        <v>6</v>
      </c>
      <c r="M176" s="18">
        <v>43.8</v>
      </c>
      <c r="N176" s="18">
        <v>1568</v>
      </c>
      <c r="O176" s="89" t="s">
        <v>431</v>
      </c>
    </row>
    <row r="177" spans="1:15" x14ac:dyDescent="0.3">
      <c r="A177" s="6"/>
      <c r="C177" s="7">
        <v>171</v>
      </c>
      <c r="D177" s="18">
        <v>120</v>
      </c>
      <c r="E177" s="18">
        <v>120</v>
      </c>
      <c r="F177" s="18">
        <v>3.84</v>
      </c>
      <c r="G177" s="18">
        <v>360</v>
      </c>
      <c r="H177" s="18">
        <f t="shared" si="10"/>
        <v>3</v>
      </c>
      <c r="I177" s="18">
        <v>200000</v>
      </c>
      <c r="J177" s="18">
        <v>581</v>
      </c>
      <c r="K177" s="18">
        <v>747</v>
      </c>
      <c r="L177" s="18">
        <v>6</v>
      </c>
      <c r="M177" s="18">
        <v>43.8</v>
      </c>
      <c r="N177" s="18">
        <v>1598</v>
      </c>
      <c r="O177" s="89"/>
    </row>
    <row r="178" spans="1:15" x14ac:dyDescent="0.3">
      <c r="A178" s="6"/>
      <c r="C178" s="7">
        <v>172</v>
      </c>
      <c r="D178" s="18">
        <v>140</v>
      </c>
      <c r="E178" s="18">
        <v>140</v>
      </c>
      <c r="F178" s="18">
        <v>3.84</v>
      </c>
      <c r="G178" s="18">
        <v>420</v>
      </c>
      <c r="H178" s="18">
        <f t="shared" si="10"/>
        <v>3</v>
      </c>
      <c r="I178" s="18">
        <v>200000</v>
      </c>
      <c r="J178" s="18">
        <v>581</v>
      </c>
      <c r="K178" s="18">
        <v>747</v>
      </c>
      <c r="L178" s="18">
        <v>6</v>
      </c>
      <c r="M178" s="18">
        <v>38.9</v>
      </c>
      <c r="N178" s="18">
        <v>1732</v>
      </c>
      <c r="O178" s="89"/>
    </row>
    <row r="179" spans="1:15" x14ac:dyDescent="0.3">
      <c r="A179" s="6"/>
      <c r="C179" s="7">
        <v>173</v>
      </c>
      <c r="D179" s="18">
        <v>140</v>
      </c>
      <c r="E179" s="18">
        <v>140</v>
      </c>
      <c r="F179" s="18">
        <v>3.84</v>
      </c>
      <c r="G179" s="18">
        <v>420</v>
      </c>
      <c r="H179" s="18">
        <f t="shared" si="10"/>
        <v>3</v>
      </c>
      <c r="I179" s="18">
        <v>200000</v>
      </c>
      <c r="J179" s="18">
        <v>581</v>
      </c>
      <c r="K179" s="18">
        <v>747</v>
      </c>
      <c r="L179" s="18">
        <v>6</v>
      </c>
      <c r="M179" s="18">
        <v>38.9</v>
      </c>
      <c r="N179" s="18">
        <v>1723</v>
      </c>
      <c r="O179" s="89"/>
    </row>
    <row r="180" spans="1:15" x14ac:dyDescent="0.3">
      <c r="A180" s="6"/>
      <c r="C180" s="7">
        <v>174</v>
      </c>
      <c r="D180" s="18">
        <v>160</v>
      </c>
      <c r="E180" s="18">
        <v>160</v>
      </c>
      <c r="F180" s="18">
        <v>3.84</v>
      </c>
      <c r="G180" s="18">
        <v>480</v>
      </c>
      <c r="H180" s="18">
        <f>G180/D180</f>
        <v>3</v>
      </c>
      <c r="I180" s="18">
        <v>200000</v>
      </c>
      <c r="J180" s="18">
        <v>581</v>
      </c>
      <c r="K180" s="18">
        <v>747</v>
      </c>
      <c r="L180" s="18">
        <v>6</v>
      </c>
      <c r="M180" s="18">
        <v>43.8</v>
      </c>
      <c r="N180" s="18">
        <v>2195</v>
      </c>
      <c r="O180" s="89"/>
    </row>
    <row r="181" spans="1:15" x14ac:dyDescent="0.3">
      <c r="A181" s="6"/>
      <c r="C181" s="7">
        <v>175</v>
      </c>
      <c r="D181" s="18">
        <v>160</v>
      </c>
      <c r="E181" s="18">
        <v>160</v>
      </c>
      <c r="F181" s="18">
        <v>3.84</v>
      </c>
      <c r="G181" s="18">
        <v>480</v>
      </c>
      <c r="H181" s="18">
        <f t="shared" si="10"/>
        <v>3</v>
      </c>
      <c r="I181" s="18">
        <v>200000</v>
      </c>
      <c r="J181" s="18">
        <v>581</v>
      </c>
      <c r="K181" s="18">
        <v>747</v>
      </c>
      <c r="L181" s="18">
        <v>6</v>
      </c>
      <c r="M181" s="18">
        <v>43.8</v>
      </c>
      <c r="N181" s="18">
        <v>2158</v>
      </c>
      <c r="O181" s="89"/>
    </row>
    <row r="182" spans="1:15" x14ac:dyDescent="0.3">
      <c r="A182" s="6"/>
      <c r="C182" s="7">
        <v>176</v>
      </c>
      <c r="D182" s="18">
        <v>200</v>
      </c>
      <c r="E182" s="18">
        <v>200</v>
      </c>
      <c r="F182" s="18">
        <v>3.84</v>
      </c>
      <c r="G182" s="18">
        <v>600</v>
      </c>
      <c r="H182" s="18">
        <f t="shared" si="10"/>
        <v>3</v>
      </c>
      <c r="I182" s="18">
        <v>200000</v>
      </c>
      <c r="J182" s="18">
        <v>581</v>
      </c>
      <c r="K182" s="18">
        <v>747</v>
      </c>
      <c r="L182" s="18">
        <v>6</v>
      </c>
      <c r="M182" s="18">
        <v>44.7</v>
      </c>
      <c r="N182" s="18">
        <v>2981</v>
      </c>
      <c r="O182" s="89"/>
    </row>
    <row r="183" spans="1:15" x14ac:dyDescent="0.3">
      <c r="A183" s="6"/>
      <c r="C183" s="7">
        <v>177</v>
      </c>
      <c r="D183" s="18">
        <v>120</v>
      </c>
      <c r="E183" s="18">
        <v>120</v>
      </c>
      <c r="F183" s="18">
        <v>5.92</v>
      </c>
      <c r="G183" s="18">
        <v>360</v>
      </c>
      <c r="H183" s="18">
        <f t="shared" si="10"/>
        <v>3</v>
      </c>
      <c r="I183" s="18">
        <v>199420</v>
      </c>
      <c r="J183" s="18">
        <v>535</v>
      </c>
      <c r="K183" s="18">
        <v>724</v>
      </c>
      <c r="L183" s="18">
        <v>5.45</v>
      </c>
      <c r="M183" s="18">
        <v>43.8</v>
      </c>
      <c r="N183" s="18">
        <v>2079</v>
      </c>
      <c r="O183" s="89"/>
    </row>
    <row r="184" spans="1:15" x14ac:dyDescent="0.3">
      <c r="A184" s="6"/>
      <c r="C184" s="7">
        <v>178</v>
      </c>
      <c r="D184" s="18">
        <v>140</v>
      </c>
      <c r="E184" s="18">
        <v>140</v>
      </c>
      <c r="F184" s="18">
        <v>5.92</v>
      </c>
      <c r="G184" s="18">
        <v>420</v>
      </c>
      <c r="H184" s="18">
        <f t="shared" si="10"/>
        <v>3</v>
      </c>
      <c r="I184" s="18">
        <v>199420</v>
      </c>
      <c r="J184" s="18">
        <v>535</v>
      </c>
      <c r="K184" s="18">
        <v>724</v>
      </c>
      <c r="L184" s="18">
        <v>5.45</v>
      </c>
      <c r="M184" s="18">
        <v>38.9</v>
      </c>
      <c r="N184" s="18">
        <v>2151</v>
      </c>
      <c r="O184" s="89"/>
    </row>
    <row r="185" spans="1:15" x14ac:dyDescent="0.3">
      <c r="A185" s="6"/>
      <c r="C185" s="7">
        <v>179</v>
      </c>
      <c r="D185" s="18">
        <v>140</v>
      </c>
      <c r="E185" s="18">
        <v>140</v>
      </c>
      <c r="F185" s="18">
        <v>5.92</v>
      </c>
      <c r="G185" s="18">
        <v>420</v>
      </c>
      <c r="H185" s="18">
        <f t="shared" si="10"/>
        <v>3</v>
      </c>
      <c r="I185" s="18">
        <v>199420</v>
      </c>
      <c r="J185" s="18">
        <v>535</v>
      </c>
      <c r="K185" s="18">
        <v>724</v>
      </c>
      <c r="L185" s="18">
        <v>5.45</v>
      </c>
      <c r="M185" s="18">
        <v>38.9</v>
      </c>
      <c r="N185" s="18">
        <v>2352</v>
      </c>
      <c r="O185" s="89"/>
    </row>
    <row r="186" spans="1:15" x14ac:dyDescent="0.3">
      <c r="A186" s="6"/>
      <c r="C186" s="7">
        <v>180</v>
      </c>
      <c r="D186" s="18">
        <v>160</v>
      </c>
      <c r="E186" s="18">
        <v>160</v>
      </c>
      <c r="F186" s="18">
        <v>5.92</v>
      </c>
      <c r="G186" s="18">
        <v>480</v>
      </c>
      <c r="H186" s="18">
        <f t="shared" si="10"/>
        <v>3</v>
      </c>
      <c r="I186" s="18">
        <v>199420</v>
      </c>
      <c r="J186" s="18">
        <v>535</v>
      </c>
      <c r="K186" s="18">
        <v>724</v>
      </c>
      <c r="L186" s="18">
        <v>5.45</v>
      </c>
      <c r="M186" s="18">
        <v>44.7</v>
      </c>
      <c r="N186" s="18">
        <v>2809</v>
      </c>
      <c r="O186" s="89"/>
    </row>
    <row r="187" spans="1:15" x14ac:dyDescent="0.3">
      <c r="A187" s="6"/>
      <c r="C187" s="7">
        <v>181</v>
      </c>
      <c r="D187" s="18">
        <v>120</v>
      </c>
      <c r="E187" s="18">
        <v>120</v>
      </c>
      <c r="F187" s="18">
        <v>7.8</v>
      </c>
      <c r="G187" s="18">
        <v>360</v>
      </c>
      <c r="H187" s="18">
        <f t="shared" si="10"/>
        <v>3</v>
      </c>
      <c r="I187" s="18">
        <v>198640</v>
      </c>
      <c r="J187" s="18">
        <v>542</v>
      </c>
      <c r="K187" s="18">
        <v>736</v>
      </c>
      <c r="L187" s="18">
        <v>5.4</v>
      </c>
      <c r="M187" s="18">
        <v>43.8</v>
      </c>
      <c r="N187" s="18">
        <v>2823</v>
      </c>
      <c r="O187" s="89"/>
    </row>
    <row r="188" spans="1:15" x14ac:dyDescent="0.3">
      <c r="A188" s="6"/>
      <c r="C188" s="7">
        <v>182</v>
      </c>
      <c r="D188" s="18">
        <v>120</v>
      </c>
      <c r="E188" s="18">
        <v>120</v>
      </c>
      <c r="F188" s="18">
        <v>7.8</v>
      </c>
      <c r="G188" s="18">
        <v>360</v>
      </c>
      <c r="H188" s="18">
        <f t="shared" si="10"/>
        <v>3</v>
      </c>
      <c r="I188" s="18">
        <v>198640</v>
      </c>
      <c r="J188" s="18">
        <v>542</v>
      </c>
      <c r="K188" s="18">
        <v>736</v>
      </c>
      <c r="L188" s="18">
        <v>5.4</v>
      </c>
      <c r="M188" s="18">
        <v>43.8</v>
      </c>
      <c r="N188" s="18">
        <v>2611</v>
      </c>
      <c r="O188" s="89"/>
    </row>
    <row r="189" spans="1:15" x14ac:dyDescent="0.3">
      <c r="A189" s="6"/>
      <c r="C189" s="7">
        <v>183</v>
      </c>
      <c r="D189" s="18">
        <v>140</v>
      </c>
      <c r="E189" s="18">
        <v>140</v>
      </c>
      <c r="F189" s="18">
        <v>7.8</v>
      </c>
      <c r="G189" s="18">
        <v>420</v>
      </c>
      <c r="H189" s="18">
        <f t="shared" si="10"/>
        <v>3</v>
      </c>
      <c r="I189" s="18">
        <v>198640</v>
      </c>
      <c r="J189" s="18">
        <v>542</v>
      </c>
      <c r="K189" s="18">
        <v>736</v>
      </c>
      <c r="L189" s="18">
        <v>5.4</v>
      </c>
      <c r="M189" s="18">
        <v>43.8</v>
      </c>
      <c r="N189" s="18">
        <v>3153</v>
      </c>
      <c r="O189" s="89"/>
    </row>
    <row r="190" spans="1:15" x14ac:dyDescent="0.3">
      <c r="A190" s="6"/>
      <c r="C190" s="7">
        <v>184</v>
      </c>
      <c r="D190" s="18">
        <v>140</v>
      </c>
      <c r="E190" s="18">
        <v>140</v>
      </c>
      <c r="F190" s="18">
        <v>7.8</v>
      </c>
      <c r="G190" s="18">
        <v>420</v>
      </c>
      <c r="H190" s="18">
        <f t="shared" si="10"/>
        <v>3</v>
      </c>
      <c r="I190" s="18">
        <v>198640</v>
      </c>
      <c r="J190" s="18">
        <v>542</v>
      </c>
      <c r="K190" s="18">
        <v>736</v>
      </c>
      <c r="L190" s="18">
        <v>5.4</v>
      </c>
      <c r="M190" s="18">
        <v>43.8</v>
      </c>
      <c r="N190" s="18">
        <v>3061</v>
      </c>
      <c r="O190" s="89"/>
    </row>
    <row r="191" spans="1:15" x14ac:dyDescent="0.3">
      <c r="A191" s="6"/>
      <c r="C191" s="7">
        <v>185</v>
      </c>
      <c r="D191" s="18">
        <v>160</v>
      </c>
      <c r="E191" s="18">
        <v>160</v>
      </c>
      <c r="F191" s="18">
        <v>7.8</v>
      </c>
      <c r="G191" s="18">
        <v>480</v>
      </c>
      <c r="H191" s="18">
        <f t="shared" si="10"/>
        <v>3</v>
      </c>
      <c r="I191" s="18">
        <v>198640</v>
      </c>
      <c r="J191" s="18">
        <v>542</v>
      </c>
      <c r="K191" s="18">
        <v>736</v>
      </c>
      <c r="L191" s="18">
        <v>5.4</v>
      </c>
      <c r="M191" s="18">
        <v>43.8</v>
      </c>
      <c r="N191" s="18">
        <v>3864</v>
      </c>
      <c r="O191" s="89"/>
    </row>
    <row r="192" spans="1:15" x14ac:dyDescent="0.3">
      <c r="A192" s="6"/>
      <c r="C192" s="7">
        <v>186</v>
      </c>
      <c r="D192" s="18">
        <v>160</v>
      </c>
      <c r="E192" s="18">
        <v>160</v>
      </c>
      <c r="F192" s="18">
        <v>7.8</v>
      </c>
      <c r="G192" s="18">
        <v>480</v>
      </c>
      <c r="H192" s="18">
        <f t="shared" si="10"/>
        <v>3</v>
      </c>
      <c r="I192" s="18">
        <v>198640</v>
      </c>
      <c r="J192" s="18">
        <v>542</v>
      </c>
      <c r="K192" s="18">
        <v>736</v>
      </c>
      <c r="L192" s="18">
        <v>5.4</v>
      </c>
      <c r="M192" s="18">
        <v>43.8</v>
      </c>
      <c r="N192" s="18">
        <v>3772</v>
      </c>
      <c r="O192" s="89"/>
    </row>
    <row r="193" spans="1:15" x14ac:dyDescent="0.3">
      <c r="A193" s="6"/>
      <c r="C193" s="7">
        <v>187</v>
      </c>
      <c r="D193" s="18">
        <v>140</v>
      </c>
      <c r="E193" s="18">
        <v>140</v>
      </c>
      <c r="F193" s="18">
        <v>3.84</v>
      </c>
      <c r="G193" s="18">
        <v>420</v>
      </c>
      <c r="H193" s="18">
        <f t="shared" si="10"/>
        <v>3</v>
      </c>
      <c r="I193" s="18">
        <v>200000</v>
      </c>
      <c r="J193" s="18">
        <v>581</v>
      </c>
      <c r="K193" s="18">
        <v>747</v>
      </c>
      <c r="L193" s="18">
        <v>6</v>
      </c>
      <c r="M193" s="18">
        <v>52.4</v>
      </c>
      <c r="N193" s="18">
        <v>2174</v>
      </c>
      <c r="O193" s="89"/>
    </row>
    <row r="194" spans="1:15" x14ac:dyDescent="0.3">
      <c r="A194" s="6"/>
      <c r="C194" s="7">
        <v>188</v>
      </c>
      <c r="D194" s="18">
        <v>140</v>
      </c>
      <c r="E194" s="18">
        <v>140</v>
      </c>
      <c r="F194" s="18">
        <v>3.84</v>
      </c>
      <c r="G194" s="18">
        <v>420</v>
      </c>
      <c r="H194" s="18">
        <f t="shared" si="10"/>
        <v>3</v>
      </c>
      <c r="I194" s="18">
        <v>200000</v>
      </c>
      <c r="J194" s="18">
        <v>581</v>
      </c>
      <c r="K194" s="18">
        <v>747</v>
      </c>
      <c r="L194" s="18">
        <v>6</v>
      </c>
      <c r="M194" s="18">
        <v>52.4</v>
      </c>
      <c r="N194" s="18">
        <v>1926</v>
      </c>
      <c r="O194" s="89"/>
    </row>
    <row r="195" spans="1:15" x14ac:dyDescent="0.3">
      <c r="A195" s="6"/>
      <c r="C195" s="7">
        <v>189</v>
      </c>
      <c r="D195" s="18">
        <v>160</v>
      </c>
      <c r="E195" s="18">
        <v>160</v>
      </c>
      <c r="F195" s="18">
        <v>3.84</v>
      </c>
      <c r="G195" s="18">
        <v>480</v>
      </c>
      <c r="H195" s="18">
        <f t="shared" si="10"/>
        <v>3</v>
      </c>
      <c r="I195" s="18">
        <v>200000</v>
      </c>
      <c r="J195" s="18">
        <v>581</v>
      </c>
      <c r="K195" s="18">
        <v>747</v>
      </c>
      <c r="L195" s="18">
        <v>6</v>
      </c>
      <c r="M195" s="18">
        <v>52.4</v>
      </c>
      <c r="N195" s="18">
        <v>2759</v>
      </c>
      <c r="O195" s="89"/>
    </row>
    <row r="196" spans="1:15" x14ac:dyDescent="0.3">
      <c r="A196" s="6"/>
      <c r="C196" s="7">
        <v>190</v>
      </c>
      <c r="D196" s="18">
        <v>160</v>
      </c>
      <c r="E196" s="18">
        <v>160</v>
      </c>
      <c r="F196" s="18">
        <v>3.84</v>
      </c>
      <c r="G196" s="18">
        <v>480</v>
      </c>
      <c r="H196" s="18">
        <f t="shared" si="10"/>
        <v>3</v>
      </c>
      <c r="I196" s="18">
        <v>200000</v>
      </c>
      <c r="J196" s="18">
        <v>581</v>
      </c>
      <c r="K196" s="18">
        <v>747</v>
      </c>
      <c r="L196" s="18">
        <v>6</v>
      </c>
      <c r="M196" s="18">
        <v>52.4</v>
      </c>
      <c r="N196" s="18">
        <v>2446</v>
      </c>
      <c r="O196" s="89"/>
    </row>
    <row r="197" spans="1:15" x14ac:dyDescent="0.3">
      <c r="A197" s="6"/>
      <c r="C197" s="7">
        <v>191</v>
      </c>
      <c r="D197" s="18">
        <v>180</v>
      </c>
      <c r="E197" s="18">
        <v>180</v>
      </c>
      <c r="F197" s="18">
        <v>3.84</v>
      </c>
      <c r="G197" s="18">
        <v>540</v>
      </c>
      <c r="H197" s="18">
        <f t="shared" si="10"/>
        <v>3</v>
      </c>
      <c r="I197" s="18">
        <v>200000</v>
      </c>
      <c r="J197" s="18">
        <v>581</v>
      </c>
      <c r="K197" s="18">
        <v>747</v>
      </c>
      <c r="L197" s="18">
        <v>6</v>
      </c>
      <c r="M197" s="18">
        <v>52.4</v>
      </c>
      <c r="N197" s="18">
        <v>2872</v>
      </c>
      <c r="O197" s="89"/>
    </row>
    <row r="198" spans="1:15" x14ac:dyDescent="0.3">
      <c r="A198" s="6"/>
      <c r="C198" s="7">
        <v>192</v>
      </c>
      <c r="D198" s="18">
        <v>180</v>
      </c>
      <c r="E198" s="18">
        <v>180</v>
      </c>
      <c r="F198" s="18">
        <v>3.84</v>
      </c>
      <c r="G198" s="18">
        <v>540</v>
      </c>
      <c r="H198" s="18">
        <f t="shared" si="10"/>
        <v>3</v>
      </c>
      <c r="I198" s="18">
        <v>200000</v>
      </c>
      <c r="J198" s="18">
        <v>581</v>
      </c>
      <c r="K198" s="18">
        <v>747</v>
      </c>
      <c r="L198" s="18">
        <v>6</v>
      </c>
      <c r="M198" s="18">
        <v>52.4</v>
      </c>
      <c r="N198" s="18">
        <v>2701</v>
      </c>
      <c r="O198" s="89"/>
    </row>
    <row r="199" spans="1:15" x14ac:dyDescent="0.3">
      <c r="A199" s="6"/>
      <c r="C199" s="7">
        <v>193</v>
      </c>
      <c r="D199" s="18">
        <v>140</v>
      </c>
      <c r="E199" s="18">
        <v>140</v>
      </c>
      <c r="F199" s="18">
        <v>5.92</v>
      </c>
      <c r="G199" s="18">
        <v>420</v>
      </c>
      <c r="H199" s="18">
        <f t="shared" si="10"/>
        <v>3</v>
      </c>
      <c r="I199" s="18">
        <v>199420</v>
      </c>
      <c r="J199" s="18">
        <v>535</v>
      </c>
      <c r="K199" s="18">
        <v>724</v>
      </c>
      <c r="L199" s="18">
        <v>5.45</v>
      </c>
      <c r="M199" s="18">
        <v>54.8</v>
      </c>
      <c r="N199" s="18">
        <v>2622</v>
      </c>
      <c r="O199" s="89"/>
    </row>
    <row r="200" spans="1:15" x14ac:dyDescent="0.3">
      <c r="A200" s="6"/>
      <c r="C200" s="7">
        <v>194</v>
      </c>
      <c r="D200" s="18">
        <v>140</v>
      </c>
      <c r="E200" s="18">
        <v>140</v>
      </c>
      <c r="F200" s="18">
        <v>5.92</v>
      </c>
      <c r="G200" s="18">
        <v>420</v>
      </c>
      <c r="H200" s="18">
        <f t="shared" si="10"/>
        <v>3</v>
      </c>
      <c r="I200" s="18">
        <v>199420</v>
      </c>
      <c r="J200" s="18">
        <v>535</v>
      </c>
      <c r="K200" s="18">
        <v>724</v>
      </c>
      <c r="L200" s="18">
        <v>5.45</v>
      </c>
      <c r="M200" s="18">
        <v>54.8</v>
      </c>
      <c r="N200" s="18">
        <v>2709</v>
      </c>
      <c r="O200" s="89"/>
    </row>
    <row r="201" spans="1:15" x14ac:dyDescent="0.3">
      <c r="A201" s="6"/>
      <c r="C201" s="7">
        <v>195</v>
      </c>
      <c r="D201" s="18">
        <v>140</v>
      </c>
      <c r="E201" s="18">
        <v>140</v>
      </c>
      <c r="F201" s="18">
        <v>7.8</v>
      </c>
      <c r="G201" s="18">
        <v>420</v>
      </c>
      <c r="H201" s="18">
        <f t="shared" si="10"/>
        <v>3</v>
      </c>
      <c r="I201" s="18">
        <v>198640</v>
      </c>
      <c r="J201" s="18">
        <v>542</v>
      </c>
      <c r="K201" s="18">
        <v>736</v>
      </c>
      <c r="L201" s="18">
        <v>5.4</v>
      </c>
      <c r="M201" s="18">
        <v>52.4</v>
      </c>
      <c r="N201" s="18">
        <v>3338</v>
      </c>
      <c r="O201" s="89"/>
    </row>
    <row r="202" spans="1:15" x14ac:dyDescent="0.3">
      <c r="A202" s="6"/>
      <c r="C202" s="7">
        <v>196</v>
      </c>
      <c r="D202" s="18">
        <v>140</v>
      </c>
      <c r="E202" s="18">
        <v>140</v>
      </c>
      <c r="F202" s="18">
        <v>7.8</v>
      </c>
      <c r="G202" s="18">
        <v>420</v>
      </c>
      <c r="H202" s="18">
        <f t="shared" si="10"/>
        <v>3</v>
      </c>
      <c r="I202" s="18">
        <v>198640</v>
      </c>
      <c r="J202" s="18">
        <v>542</v>
      </c>
      <c r="K202" s="18">
        <v>736</v>
      </c>
      <c r="L202" s="18">
        <v>5.4</v>
      </c>
      <c r="M202" s="18">
        <v>52.4</v>
      </c>
      <c r="N202" s="18">
        <v>3339</v>
      </c>
      <c r="O202" s="89"/>
    </row>
    <row r="203" spans="1:15" x14ac:dyDescent="0.3">
      <c r="A203" s="6"/>
      <c r="C203" s="7">
        <v>197</v>
      </c>
      <c r="D203" s="18">
        <v>160</v>
      </c>
      <c r="E203" s="18">
        <v>160</v>
      </c>
      <c r="F203" s="18">
        <v>7.8</v>
      </c>
      <c r="G203" s="18">
        <v>480</v>
      </c>
      <c r="H203" s="18">
        <f t="shared" si="10"/>
        <v>3</v>
      </c>
      <c r="I203" s="18">
        <v>198640</v>
      </c>
      <c r="J203" s="18">
        <v>542</v>
      </c>
      <c r="K203" s="18">
        <v>736</v>
      </c>
      <c r="L203" s="18">
        <v>5.4</v>
      </c>
      <c r="M203" s="18">
        <v>54.8</v>
      </c>
      <c r="N203" s="18">
        <v>3560</v>
      </c>
      <c r="O203" s="89"/>
    </row>
    <row r="204" spans="1:15" x14ac:dyDescent="0.3">
      <c r="A204" s="6"/>
      <c r="C204" s="7">
        <v>198</v>
      </c>
      <c r="D204" s="18">
        <v>160</v>
      </c>
      <c r="E204" s="18">
        <v>160</v>
      </c>
      <c r="F204" s="18">
        <v>7.8</v>
      </c>
      <c r="G204" s="18">
        <v>480</v>
      </c>
      <c r="H204" s="18">
        <f t="shared" si="10"/>
        <v>3</v>
      </c>
      <c r="I204" s="18">
        <v>198640</v>
      </c>
      <c r="J204" s="18">
        <v>542</v>
      </c>
      <c r="K204" s="18">
        <v>736</v>
      </c>
      <c r="L204" s="18">
        <v>5.4</v>
      </c>
      <c r="M204" s="18">
        <v>54.8</v>
      </c>
      <c r="N204" s="18">
        <v>3711</v>
      </c>
      <c r="O204" s="89"/>
    </row>
    <row r="205" spans="1:15" x14ac:dyDescent="0.3">
      <c r="A205" s="6"/>
      <c r="C205" s="7">
        <v>199</v>
      </c>
      <c r="D205" s="18">
        <v>180</v>
      </c>
      <c r="E205" s="18">
        <v>180</v>
      </c>
      <c r="F205" s="18">
        <v>7.8</v>
      </c>
      <c r="G205" s="18">
        <v>540</v>
      </c>
      <c r="H205" s="18">
        <f t="shared" si="10"/>
        <v>3</v>
      </c>
      <c r="I205" s="18">
        <v>198640</v>
      </c>
      <c r="J205" s="18">
        <v>542</v>
      </c>
      <c r="K205" s="18">
        <v>736</v>
      </c>
      <c r="L205" s="18">
        <v>5.4</v>
      </c>
      <c r="M205" s="18">
        <v>52.4</v>
      </c>
      <c r="N205" s="18">
        <v>4296</v>
      </c>
      <c r="O205" s="89"/>
    </row>
    <row r="206" spans="1:15" x14ac:dyDescent="0.3">
      <c r="A206" s="6"/>
      <c r="C206" s="7">
        <v>200</v>
      </c>
      <c r="D206" s="18">
        <v>180</v>
      </c>
      <c r="E206" s="18">
        <v>180</v>
      </c>
      <c r="F206" s="18">
        <v>7.8</v>
      </c>
      <c r="G206" s="18">
        <v>540</v>
      </c>
      <c r="H206" s="18">
        <f t="shared" si="10"/>
        <v>3</v>
      </c>
      <c r="I206" s="18">
        <v>198640</v>
      </c>
      <c r="J206" s="18">
        <v>542</v>
      </c>
      <c r="K206" s="18">
        <v>736</v>
      </c>
      <c r="L206" s="18">
        <v>5.4</v>
      </c>
      <c r="M206" s="18">
        <v>52.4</v>
      </c>
      <c r="N206" s="18">
        <v>4304</v>
      </c>
      <c r="O206" s="89"/>
    </row>
    <row r="207" spans="1:15" x14ac:dyDescent="0.3">
      <c r="A207" s="6"/>
      <c r="C207" s="7">
        <v>201</v>
      </c>
      <c r="D207" s="18">
        <v>140</v>
      </c>
      <c r="E207" s="18">
        <v>140</v>
      </c>
      <c r="F207" s="18">
        <v>11.9</v>
      </c>
      <c r="G207" s="18">
        <v>420</v>
      </c>
      <c r="H207" s="18">
        <f t="shared" si="10"/>
        <v>3</v>
      </c>
      <c r="I207" s="18">
        <v>196040</v>
      </c>
      <c r="J207" s="18">
        <v>535</v>
      </c>
      <c r="K207" s="18">
        <v>732</v>
      </c>
      <c r="L207" s="18">
        <v>6.1</v>
      </c>
      <c r="M207" s="18">
        <v>52.4</v>
      </c>
      <c r="N207" s="18">
        <v>5323</v>
      </c>
      <c r="O207" s="89"/>
    </row>
    <row r="208" spans="1:15" x14ac:dyDescent="0.3">
      <c r="A208" s="6"/>
      <c r="C208" s="7">
        <v>202</v>
      </c>
      <c r="D208" s="18">
        <v>160</v>
      </c>
      <c r="E208" s="18">
        <v>160</v>
      </c>
      <c r="F208" s="18">
        <v>11.9</v>
      </c>
      <c r="G208" s="18">
        <v>480</v>
      </c>
      <c r="H208" s="18">
        <f t="shared" si="10"/>
        <v>3</v>
      </c>
      <c r="I208" s="18">
        <v>196040</v>
      </c>
      <c r="J208" s="18">
        <v>535</v>
      </c>
      <c r="K208" s="18">
        <v>732</v>
      </c>
      <c r="L208" s="18">
        <v>6.1</v>
      </c>
      <c r="M208" s="18">
        <v>52.4</v>
      </c>
      <c r="N208" s="18">
        <v>5667</v>
      </c>
      <c r="O208" s="89"/>
    </row>
    <row r="209" spans="1:15" x14ac:dyDescent="0.3">
      <c r="A209" s="6"/>
      <c r="C209" s="7">
        <v>203</v>
      </c>
      <c r="D209" s="18">
        <v>180</v>
      </c>
      <c r="E209" s="18">
        <v>180</v>
      </c>
      <c r="F209" s="18">
        <v>11.9</v>
      </c>
      <c r="G209" s="18">
        <v>540</v>
      </c>
      <c r="H209" s="18">
        <f t="shared" si="10"/>
        <v>3</v>
      </c>
      <c r="I209" s="18">
        <v>196040</v>
      </c>
      <c r="J209" s="18">
        <v>535</v>
      </c>
      <c r="K209" s="18">
        <v>732</v>
      </c>
      <c r="L209" s="18">
        <v>6.1</v>
      </c>
      <c r="M209" s="18">
        <v>52.4</v>
      </c>
      <c r="N209" s="18">
        <v>6544</v>
      </c>
      <c r="O209" s="89"/>
    </row>
    <row r="210" spans="1:15" x14ac:dyDescent="0.3">
      <c r="A210" s="6"/>
      <c r="C210" s="7">
        <v>204</v>
      </c>
      <c r="D210" s="18">
        <v>140</v>
      </c>
      <c r="E210" s="18">
        <v>140</v>
      </c>
      <c r="F210" s="18">
        <v>3.84</v>
      </c>
      <c r="G210" s="18">
        <v>420</v>
      </c>
      <c r="H210" s="18">
        <f t="shared" si="10"/>
        <v>3</v>
      </c>
      <c r="I210" s="18">
        <v>200000</v>
      </c>
      <c r="J210" s="18">
        <v>581</v>
      </c>
      <c r="K210" s="18">
        <v>747</v>
      </c>
      <c r="L210" s="18">
        <v>6</v>
      </c>
      <c r="M210" s="18">
        <v>64.900000000000006</v>
      </c>
      <c r="N210" s="18">
        <v>1987</v>
      </c>
      <c r="O210" s="89"/>
    </row>
    <row r="211" spans="1:15" x14ac:dyDescent="0.3">
      <c r="A211" s="6"/>
      <c r="C211" s="7">
        <v>205</v>
      </c>
      <c r="D211" s="18">
        <v>140</v>
      </c>
      <c r="E211" s="18">
        <v>140</v>
      </c>
      <c r="F211" s="18">
        <v>3.84</v>
      </c>
      <c r="G211" s="18">
        <v>420</v>
      </c>
      <c r="H211" s="18">
        <f t="shared" si="10"/>
        <v>3</v>
      </c>
      <c r="I211" s="18">
        <v>200000</v>
      </c>
      <c r="J211" s="18">
        <v>581</v>
      </c>
      <c r="K211" s="18">
        <v>747</v>
      </c>
      <c r="L211" s="18">
        <v>6</v>
      </c>
      <c r="M211" s="18">
        <v>64.900000000000006</v>
      </c>
      <c r="N211" s="18">
        <v>1787</v>
      </c>
      <c r="O211" s="89"/>
    </row>
    <row r="212" spans="1:15" x14ac:dyDescent="0.3">
      <c r="A212" s="6"/>
      <c r="C212" s="7">
        <v>206</v>
      </c>
      <c r="D212" s="18">
        <v>200</v>
      </c>
      <c r="E212" s="18">
        <v>200</v>
      </c>
      <c r="F212" s="18">
        <v>3.84</v>
      </c>
      <c r="G212" s="18">
        <v>600</v>
      </c>
      <c r="H212" s="18">
        <f t="shared" si="10"/>
        <v>3</v>
      </c>
      <c r="I212" s="18">
        <v>200000</v>
      </c>
      <c r="J212" s="18">
        <v>581</v>
      </c>
      <c r="K212" s="18">
        <v>747</v>
      </c>
      <c r="L212" s="18">
        <v>6</v>
      </c>
      <c r="M212" s="18">
        <v>64.900000000000006</v>
      </c>
      <c r="N212" s="18">
        <v>3120</v>
      </c>
      <c r="O212" s="89"/>
    </row>
    <row r="213" spans="1:15" x14ac:dyDescent="0.3">
      <c r="A213" s="6"/>
      <c r="C213" s="7">
        <v>207</v>
      </c>
      <c r="D213" s="18">
        <v>250</v>
      </c>
      <c r="E213" s="18">
        <v>250</v>
      </c>
      <c r="F213" s="18">
        <v>3.84</v>
      </c>
      <c r="G213" s="18">
        <v>750</v>
      </c>
      <c r="H213" s="18">
        <f t="shared" si="10"/>
        <v>3</v>
      </c>
      <c r="I213" s="18">
        <v>200000</v>
      </c>
      <c r="J213" s="18">
        <v>581</v>
      </c>
      <c r="K213" s="18">
        <v>747</v>
      </c>
      <c r="L213" s="18">
        <v>6</v>
      </c>
      <c r="M213" s="18">
        <v>64.900000000000006</v>
      </c>
      <c r="N213" s="18">
        <v>4484</v>
      </c>
      <c r="O213" s="89"/>
    </row>
    <row r="214" spans="1:15" x14ac:dyDescent="0.3">
      <c r="A214" s="6"/>
      <c r="C214" s="7">
        <v>208</v>
      </c>
      <c r="D214" s="18">
        <v>140</v>
      </c>
      <c r="E214" s="18">
        <v>140</v>
      </c>
      <c r="F214" s="18">
        <v>5.92</v>
      </c>
      <c r="G214" s="18">
        <v>420</v>
      </c>
      <c r="H214" s="18">
        <f t="shared" si="10"/>
        <v>3</v>
      </c>
      <c r="I214" s="18">
        <v>199420</v>
      </c>
      <c r="J214" s="18">
        <v>535</v>
      </c>
      <c r="K214" s="18">
        <v>724</v>
      </c>
      <c r="L214" s="18">
        <v>5.45</v>
      </c>
      <c r="M214" s="18">
        <v>64.900000000000006</v>
      </c>
      <c r="N214" s="18">
        <v>2669</v>
      </c>
      <c r="O214" s="89"/>
    </row>
    <row r="215" spans="1:15" x14ac:dyDescent="0.3">
      <c r="A215" s="6"/>
      <c r="C215" s="7">
        <v>209</v>
      </c>
      <c r="D215" s="18">
        <v>160</v>
      </c>
      <c r="E215" s="18">
        <v>160</v>
      </c>
      <c r="F215" s="18">
        <v>5.92</v>
      </c>
      <c r="G215" s="18">
        <v>480</v>
      </c>
      <c r="H215" s="18">
        <f t="shared" si="10"/>
        <v>3</v>
      </c>
      <c r="I215" s="18">
        <v>199420</v>
      </c>
      <c r="J215" s="18">
        <v>535</v>
      </c>
      <c r="K215" s="18">
        <v>724</v>
      </c>
      <c r="L215" s="18">
        <v>5.45</v>
      </c>
      <c r="M215" s="18">
        <v>64.900000000000006</v>
      </c>
      <c r="N215" s="18">
        <v>3181</v>
      </c>
      <c r="O215" s="89"/>
    </row>
    <row r="216" spans="1:15" x14ac:dyDescent="0.3">
      <c r="A216" s="6"/>
      <c r="C216" s="7">
        <v>210</v>
      </c>
      <c r="D216" s="18">
        <v>140</v>
      </c>
      <c r="E216" s="18">
        <v>140</v>
      </c>
      <c r="F216" s="18">
        <v>7.8</v>
      </c>
      <c r="G216" s="18">
        <v>420</v>
      </c>
      <c r="H216" s="18">
        <f t="shared" si="10"/>
        <v>3</v>
      </c>
      <c r="I216" s="18">
        <v>198640</v>
      </c>
      <c r="J216" s="18">
        <v>542</v>
      </c>
      <c r="K216" s="18">
        <v>736</v>
      </c>
      <c r="L216" s="18">
        <v>5.4</v>
      </c>
      <c r="M216" s="18">
        <v>64.900000000000006</v>
      </c>
      <c r="N216" s="18">
        <v>3337</v>
      </c>
      <c r="O216" s="89"/>
    </row>
    <row r="217" spans="1:15" x14ac:dyDescent="0.3">
      <c r="A217" s="6"/>
      <c r="C217" s="7">
        <v>211</v>
      </c>
      <c r="D217" s="18">
        <v>140</v>
      </c>
      <c r="E217" s="18">
        <v>140</v>
      </c>
      <c r="F217" s="18">
        <v>7.8</v>
      </c>
      <c r="G217" s="18">
        <v>420</v>
      </c>
      <c r="H217" s="18">
        <f t="shared" si="10"/>
        <v>3</v>
      </c>
      <c r="I217" s="18">
        <v>198640</v>
      </c>
      <c r="J217" s="18">
        <v>542</v>
      </c>
      <c r="K217" s="18">
        <v>736</v>
      </c>
      <c r="L217" s="18">
        <v>5.4</v>
      </c>
      <c r="M217" s="18">
        <v>64.900000000000006</v>
      </c>
      <c r="N217" s="18">
        <v>3351</v>
      </c>
      <c r="O217" s="89"/>
    </row>
  </sheetData>
  <mergeCells count="16">
    <mergeCell ref="P131:P147"/>
    <mergeCell ref="C1:N4"/>
    <mergeCell ref="C5:N5"/>
    <mergeCell ref="O7:O32"/>
    <mergeCell ref="O33:O47"/>
    <mergeCell ref="O48:O71"/>
    <mergeCell ref="O72:O91"/>
    <mergeCell ref="O148:O164"/>
    <mergeCell ref="O165:O171"/>
    <mergeCell ref="O172:O175"/>
    <mergeCell ref="O176:O217"/>
    <mergeCell ref="O92:O98"/>
    <mergeCell ref="O99:O102"/>
    <mergeCell ref="O103:O116"/>
    <mergeCell ref="O117:O130"/>
    <mergeCell ref="O131:O147"/>
  </mergeCells>
  <pageMargins left="0.25" right="0.25" top="0.75" bottom="0.75" header="0.3" footer="0.3"/>
  <pageSetup paperSize="9" scale="68" orientation="portrait" horizontalDpi="300" r:id="rId1"/>
  <colBreaks count="1" manualBreakCount="1">
    <brk id="14" max="1048575" man="1"/>
  </colBreak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2A4F7-27EF-4A70-91BD-6F9AA8EF23CE}">
  <sheetPr>
    <tabColor rgb="FFFF0000"/>
  </sheetPr>
  <dimension ref="A1:AC213"/>
  <sheetViews>
    <sheetView topLeftCell="B1" workbookViewId="0">
      <selection activeCell="N33" sqref="N33"/>
    </sheetView>
  </sheetViews>
  <sheetFormatPr defaultRowHeight="14.4" x14ac:dyDescent="0.3"/>
  <cols>
    <col min="1" max="1" width="22" hidden="1" customWidth="1"/>
    <col min="2" max="2" width="22" customWidth="1"/>
    <col min="3" max="3" width="7.5546875" style="2" customWidth="1"/>
    <col min="4" max="4" width="10.88671875" style="2" bestFit="1" customWidth="1"/>
    <col min="5" max="5" width="10.6640625" style="2" customWidth="1"/>
    <col min="6" max="6" width="10.44140625" style="2" bestFit="1" customWidth="1"/>
    <col min="7" max="7" width="8.44140625" style="2" customWidth="1"/>
    <col min="8" max="8" width="12.33203125" style="2" customWidth="1"/>
    <col min="9" max="9" width="12.109375" style="2" customWidth="1"/>
    <col min="10" max="10" width="12.6640625" style="2" bestFit="1" customWidth="1"/>
    <col min="11" max="11" width="5.5546875" style="2" customWidth="1"/>
    <col min="12" max="12" width="10.109375" style="2" hidden="1" customWidth="1"/>
    <col min="13" max="13" width="8.44140625" style="2" customWidth="1"/>
    <col min="14" max="14" width="10.88671875" style="2" bestFit="1" customWidth="1"/>
  </cols>
  <sheetData>
    <row r="1" spans="1:18" s="2" customFormat="1" ht="15" thickBot="1" x14ac:dyDescent="0.35">
      <c r="C1" s="111" t="s">
        <v>432</v>
      </c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3"/>
    </row>
    <row r="2" spans="1:18" ht="16.8" thickBot="1" x14ac:dyDescent="0.4">
      <c r="A2" t="s">
        <v>433</v>
      </c>
      <c r="C2" s="11" t="s">
        <v>413</v>
      </c>
      <c r="D2" s="11" t="s">
        <v>9</v>
      </c>
      <c r="E2" s="24" t="s">
        <v>0</v>
      </c>
      <c r="F2" s="24" t="s">
        <v>434</v>
      </c>
      <c r="G2" s="24" t="s">
        <v>324</v>
      </c>
      <c r="H2" s="24" t="s">
        <v>435</v>
      </c>
      <c r="I2" s="25" t="s">
        <v>436</v>
      </c>
      <c r="J2" s="25" t="s">
        <v>437</v>
      </c>
      <c r="K2" s="24" t="s">
        <v>6</v>
      </c>
      <c r="L2" s="24" t="s">
        <v>1</v>
      </c>
      <c r="M2" s="24" t="s">
        <v>438</v>
      </c>
      <c r="N2" s="26" t="s">
        <v>439</v>
      </c>
      <c r="O2" s="27"/>
    </row>
    <row r="3" spans="1:18" ht="14.4" customHeight="1" x14ac:dyDescent="0.3">
      <c r="A3" t="s">
        <v>10</v>
      </c>
      <c r="C3" s="14">
        <v>1</v>
      </c>
      <c r="D3" s="28">
        <v>50.8</v>
      </c>
      <c r="E3" s="28">
        <v>1.2</v>
      </c>
      <c r="F3" s="4">
        <v>150</v>
      </c>
      <c r="G3" s="4">
        <v>2.95</v>
      </c>
      <c r="H3" s="4">
        <v>195000</v>
      </c>
      <c r="I3" s="28">
        <v>291</v>
      </c>
      <c r="J3" s="28">
        <f>I3/(0.2+185*I3/H3)</f>
        <v>611.24575860397476</v>
      </c>
      <c r="K3" s="28">
        <v>7</v>
      </c>
      <c r="L3" s="4" t="s">
        <v>3</v>
      </c>
      <c r="M3" s="28">
        <v>20</v>
      </c>
      <c r="N3" s="28">
        <v>106</v>
      </c>
      <c r="O3" s="107" t="s">
        <v>418</v>
      </c>
    </row>
    <row r="4" spans="1:18" x14ac:dyDescent="0.3">
      <c r="A4" t="s">
        <v>11</v>
      </c>
      <c r="C4" s="7">
        <v>2</v>
      </c>
      <c r="D4" s="29">
        <v>50.8</v>
      </c>
      <c r="E4" s="29">
        <v>1.2</v>
      </c>
      <c r="F4" s="1">
        <v>150</v>
      </c>
      <c r="G4" s="1">
        <v>2.95</v>
      </c>
      <c r="H4" s="1">
        <v>195000</v>
      </c>
      <c r="I4" s="29">
        <v>291</v>
      </c>
      <c r="J4" s="29">
        <f t="shared" ref="J4:J30" si="0">I4/(0.2+185*I4/H4)</f>
        <v>611.24575860397476</v>
      </c>
      <c r="K4" s="29">
        <v>7</v>
      </c>
      <c r="L4" s="1" t="s">
        <v>3</v>
      </c>
      <c r="M4" s="29">
        <v>20</v>
      </c>
      <c r="N4" s="29">
        <v>112</v>
      </c>
      <c r="O4" s="110"/>
    </row>
    <row r="5" spans="1:18" x14ac:dyDescent="0.3">
      <c r="A5" t="s">
        <v>12</v>
      </c>
      <c r="C5" s="7">
        <v>3</v>
      </c>
      <c r="D5" s="29">
        <v>50.8</v>
      </c>
      <c r="E5" s="29">
        <v>1.2</v>
      </c>
      <c r="F5" s="1">
        <v>150</v>
      </c>
      <c r="G5" s="1">
        <v>2.95</v>
      </c>
      <c r="H5" s="1">
        <v>195000</v>
      </c>
      <c r="I5" s="29">
        <v>291</v>
      </c>
      <c r="J5" s="29">
        <f t="shared" si="0"/>
        <v>611.24575860397476</v>
      </c>
      <c r="K5" s="29">
        <v>7</v>
      </c>
      <c r="L5" s="1" t="s">
        <v>3</v>
      </c>
      <c r="M5" s="29">
        <v>30</v>
      </c>
      <c r="N5" s="29">
        <v>134</v>
      </c>
      <c r="O5" s="110"/>
    </row>
    <row r="6" spans="1:18" x14ac:dyDescent="0.3">
      <c r="A6" t="s">
        <v>13</v>
      </c>
      <c r="C6" s="7">
        <v>4</v>
      </c>
      <c r="D6" s="29">
        <v>50.8</v>
      </c>
      <c r="E6" s="29">
        <v>1.2</v>
      </c>
      <c r="F6" s="1">
        <v>150</v>
      </c>
      <c r="G6" s="1">
        <v>2.95</v>
      </c>
      <c r="H6" s="1">
        <v>195000</v>
      </c>
      <c r="I6" s="29">
        <v>291</v>
      </c>
      <c r="J6" s="29">
        <f t="shared" si="0"/>
        <v>611.24575860397476</v>
      </c>
      <c r="K6" s="29">
        <v>7</v>
      </c>
      <c r="L6" s="1" t="s">
        <v>3</v>
      </c>
      <c r="M6" s="29">
        <v>30</v>
      </c>
      <c r="N6" s="29">
        <v>130</v>
      </c>
      <c r="O6" s="110"/>
    </row>
    <row r="7" spans="1:18" x14ac:dyDescent="0.3">
      <c r="A7" t="s">
        <v>14</v>
      </c>
      <c r="C7" s="7">
        <v>5</v>
      </c>
      <c r="D7" s="29">
        <v>50.8</v>
      </c>
      <c r="E7" s="29">
        <v>1.6</v>
      </c>
      <c r="F7" s="1">
        <v>150</v>
      </c>
      <c r="G7" s="1">
        <v>2.95</v>
      </c>
      <c r="H7" s="1">
        <v>195000</v>
      </c>
      <c r="I7" s="29">
        <v>298</v>
      </c>
      <c r="J7" s="29">
        <f t="shared" si="0"/>
        <v>617.33772442366944</v>
      </c>
      <c r="K7" s="29">
        <v>7</v>
      </c>
      <c r="L7" s="1" t="s">
        <v>3</v>
      </c>
      <c r="M7" s="29">
        <v>20</v>
      </c>
      <c r="N7" s="29">
        <v>132</v>
      </c>
      <c r="O7" s="110"/>
      <c r="R7" t="s">
        <v>440</v>
      </c>
    </row>
    <row r="8" spans="1:18" x14ac:dyDescent="0.3">
      <c r="A8" t="s">
        <v>15</v>
      </c>
      <c r="C8" s="7">
        <v>6</v>
      </c>
      <c r="D8" s="29">
        <v>50.8</v>
      </c>
      <c r="E8" s="29">
        <v>1.6</v>
      </c>
      <c r="F8" s="1">
        <v>150</v>
      </c>
      <c r="G8" s="1">
        <v>2.95</v>
      </c>
      <c r="H8" s="1">
        <v>195000</v>
      </c>
      <c r="I8" s="29">
        <v>298</v>
      </c>
      <c r="J8" s="29">
        <f t="shared" si="0"/>
        <v>617.33772442366944</v>
      </c>
      <c r="K8" s="29">
        <v>7</v>
      </c>
      <c r="L8" s="1" t="s">
        <v>3</v>
      </c>
      <c r="M8" s="29">
        <v>20</v>
      </c>
      <c r="N8" s="29">
        <v>140</v>
      </c>
      <c r="O8" s="110"/>
    </row>
    <row r="9" spans="1:18" x14ac:dyDescent="0.3">
      <c r="A9" t="s">
        <v>16</v>
      </c>
      <c r="C9" s="7">
        <v>7</v>
      </c>
      <c r="D9" s="29">
        <v>50.8</v>
      </c>
      <c r="E9" s="29">
        <v>1.6</v>
      </c>
      <c r="F9" s="1">
        <v>150</v>
      </c>
      <c r="G9" s="1">
        <v>2.95</v>
      </c>
      <c r="H9" s="1">
        <v>195000</v>
      </c>
      <c r="I9" s="29">
        <v>320</v>
      </c>
      <c r="J9" s="29">
        <f t="shared" si="0"/>
        <v>635.43788187372706</v>
      </c>
      <c r="K9" s="29">
        <v>7</v>
      </c>
      <c r="L9" s="1" t="s">
        <v>3</v>
      </c>
      <c r="M9" s="29">
        <v>30</v>
      </c>
      <c r="N9" s="29">
        <v>167</v>
      </c>
      <c r="O9" s="110"/>
    </row>
    <row r="10" spans="1:18" x14ac:dyDescent="0.3">
      <c r="A10" t="s">
        <v>17</v>
      </c>
      <c r="C10" s="7">
        <v>8</v>
      </c>
      <c r="D10" s="29">
        <v>50.8</v>
      </c>
      <c r="E10" s="29">
        <v>1.6</v>
      </c>
      <c r="F10" s="1">
        <v>150</v>
      </c>
      <c r="G10" s="1">
        <v>2.95</v>
      </c>
      <c r="H10" s="1">
        <v>195000</v>
      </c>
      <c r="I10" s="29">
        <v>320</v>
      </c>
      <c r="J10" s="29">
        <f t="shared" si="0"/>
        <v>635.43788187372706</v>
      </c>
      <c r="K10" s="29">
        <v>7</v>
      </c>
      <c r="L10" s="1" t="s">
        <v>3</v>
      </c>
      <c r="M10" s="29">
        <v>30</v>
      </c>
      <c r="N10" s="29">
        <v>162</v>
      </c>
      <c r="O10" s="110"/>
    </row>
    <row r="11" spans="1:18" x14ac:dyDescent="0.3">
      <c r="A11" t="s">
        <v>18</v>
      </c>
      <c r="C11" s="7">
        <v>9</v>
      </c>
      <c r="D11" s="29">
        <v>101.6</v>
      </c>
      <c r="E11" s="29">
        <v>1.6</v>
      </c>
      <c r="F11" s="1">
        <v>300</v>
      </c>
      <c r="G11" s="1">
        <v>2.95</v>
      </c>
      <c r="H11" s="1">
        <v>195000</v>
      </c>
      <c r="I11" s="29">
        <v>320</v>
      </c>
      <c r="J11" s="29">
        <f t="shared" si="0"/>
        <v>635.43788187372706</v>
      </c>
      <c r="K11" s="29">
        <v>7</v>
      </c>
      <c r="L11" s="1" t="s">
        <v>3</v>
      </c>
      <c r="M11" s="29">
        <v>20</v>
      </c>
      <c r="N11" s="29">
        <v>421</v>
      </c>
      <c r="O11" s="110"/>
    </row>
    <row r="12" spans="1:18" x14ac:dyDescent="0.3">
      <c r="A12" t="s">
        <v>19</v>
      </c>
      <c r="C12" s="7">
        <v>10</v>
      </c>
      <c r="D12" s="29">
        <v>101.6</v>
      </c>
      <c r="E12" s="29">
        <v>1.6</v>
      </c>
      <c r="F12" s="1">
        <v>300</v>
      </c>
      <c r="G12" s="1">
        <v>2.95</v>
      </c>
      <c r="H12" s="1">
        <v>195000</v>
      </c>
      <c r="I12" s="29">
        <v>320</v>
      </c>
      <c r="J12" s="29">
        <f t="shared" si="0"/>
        <v>635.43788187372706</v>
      </c>
      <c r="K12" s="29">
        <v>7</v>
      </c>
      <c r="L12" s="1" t="s">
        <v>3</v>
      </c>
      <c r="M12" s="29">
        <v>20</v>
      </c>
      <c r="N12" s="29">
        <v>426</v>
      </c>
      <c r="O12" s="110"/>
    </row>
    <row r="13" spans="1:18" x14ac:dyDescent="0.3">
      <c r="A13" t="s">
        <v>20</v>
      </c>
      <c r="C13" s="7">
        <v>11</v>
      </c>
      <c r="D13" s="29">
        <v>101.6</v>
      </c>
      <c r="E13" s="29">
        <v>1.6</v>
      </c>
      <c r="F13" s="1">
        <v>300</v>
      </c>
      <c r="G13" s="1">
        <v>2.95</v>
      </c>
      <c r="H13" s="1">
        <v>195000</v>
      </c>
      <c r="I13" s="29">
        <v>320</v>
      </c>
      <c r="J13" s="29">
        <f t="shared" si="0"/>
        <v>635.43788187372706</v>
      </c>
      <c r="K13" s="29">
        <v>7</v>
      </c>
      <c r="L13" s="1" t="s">
        <v>3</v>
      </c>
      <c r="M13" s="29">
        <v>30</v>
      </c>
      <c r="N13" s="29">
        <v>477</v>
      </c>
      <c r="O13" s="110"/>
    </row>
    <row r="14" spans="1:18" x14ac:dyDescent="0.3">
      <c r="A14" t="s">
        <v>21</v>
      </c>
      <c r="C14" s="7">
        <v>12</v>
      </c>
      <c r="D14" s="29">
        <v>101.6</v>
      </c>
      <c r="E14" s="29">
        <v>1.6</v>
      </c>
      <c r="F14" s="1">
        <v>300</v>
      </c>
      <c r="G14" s="1">
        <v>2.95</v>
      </c>
      <c r="H14" s="1">
        <v>195000</v>
      </c>
      <c r="I14" s="29">
        <v>320</v>
      </c>
      <c r="J14" s="29">
        <f t="shared" si="0"/>
        <v>635.43788187372706</v>
      </c>
      <c r="K14" s="29">
        <v>7</v>
      </c>
      <c r="L14" s="1" t="s">
        <v>3</v>
      </c>
      <c r="M14" s="29">
        <v>30</v>
      </c>
      <c r="N14" s="29">
        <v>477</v>
      </c>
      <c r="O14" s="110"/>
    </row>
    <row r="15" spans="1:18" x14ac:dyDescent="0.3">
      <c r="A15" t="s">
        <v>22</v>
      </c>
      <c r="C15" s="7">
        <v>13</v>
      </c>
      <c r="D15" s="29">
        <v>127</v>
      </c>
      <c r="E15" s="29">
        <v>1.6</v>
      </c>
      <c r="F15" s="1">
        <v>400</v>
      </c>
      <c r="G15" s="1">
        <v>3.15</v>
      </c>
      <c r="H15" s="1">
        <v>195000</v>
      </c>
      <c r="I15" s="29">
        <v>274</v>
      </c>
      <c r="J15" s="29">
        <f t="shared" si="0"/>
        <v>595.71858624149854</v>
      </c>
      <c r="K15" s="29">
        <v>7</v>
      </c>
      <c r="L15" s="1" t="s">
        <v>3</v>
      </c>
      <c r="M15" s="29">
        <v>20</v>
      </c>
      <c r="N15" s="29">
        <v>664</v>
      </c>
      <c r="O15" s="110"/>
    </row>
    <row r="16" spans="1:18" x14ac:dyDescent="0.3">
      <c r="A16" t="s">
        <v>23</v>
      </c>
      <c r="C16" s="7">
        <v>14</v>
      </c>
      <c r="D16" s="29">
        <v>127</v>
      </c>
      <c r="E16" s="29">
        <v>1.6</v>
      </c>
      <c r="F16" s="1">
        <v>400</v>
      </c>
      <c r="G16" s="1">
        <v>3.15</v>
      </c>
      <c r="H16" s="1">
        <v>195000</v>
      </c>
      <c r="I16" s="29">
        <v>274</v>
      </c>
      <c r="J16" s="29">
        <f t="shared" si="0"/>
        <v>595.71858624149854</v>
      </c>
      <c r="K16" s="29">
        <v>7</v>
      </c>
      <c r="L16" s="1" t="s">
        <v>3</v>
      </c>
      <c r="M16" s="29">
        <v>20</v>
      </c>
      <c r="N16" s="29">
        <v>685</v>
      </c>
      <c r="O16" s="110"/>
    </row>
    <row r="17" spans="1:29" x14ac:dyDescent="0.3">
      <c r="A17" t="s">
        <v>24</v>
      </c>
      <c r="C17" s="7">
        <v>15</v>
      </c>
      <c r="D17" s="29">
        <v>127</v>
      </c>
      <c r="E17" s="29">
        <v>1.6</v>
      </c>
      <c r="F17" s="1">
        <v>400</v>
      </c>
      <c r="G17" s="1">
        <v>3.15</v>
      </c>
      <c r="H17" s="1">
        <v>195000</v>
      </c>
      <c r="I17" s="29">
        <v>274</v>
      </c>
      <c r="J17" s="29">
        <f t="shared" si="0"/>
        <v>595.71858624149854</v>
      </c>
      <c r="K17" s="29">
        <v>7</v>
      </c>
      <c r="L17" s="1" t="s">
        <v>3</v>
      </c>
      <c r="M17" s="29">
        <v>30</v>
      </c>
      <c r="N17" s="29">
        <v>743</v>
      </c>
      <c r="O17" s="110"/>
    </row>
    <row r="18" spans="1:29" x14ac:dyDescent="0.3">
      <c r="A18" t="s">
        <v>25</v>
      </c>
      <c r="C18" s="7">
        <v>16</v>
      </c>
      <c r="D18" s="29">
        <v>127</v>
      </c>
      <c r="E18" s="29">
        <v>1.6</v>
      </c>
      <c r="F18" s="1">
        <v>400</v>
      </c>
      <c r="G18" s="1">
        <v>3.15</v>
      </c>
      <c r="H18" s="1">
        <v>195000</v>
      </c>
      <c r="I18" s="29">
        <v>274</v>
      </c>
      <c r="J18" s="29">
        <f t="shared" si="0"/>
        <v>595.71858624149854</v>
      </c>
      <c r="K18" s="29">
        <v>7</v>
      </c>
      <c r="L18" s="1" t="s">
        <v>3</v>
      </c>
      <c r="M18" s="29">
        <v>30</v>
      </c>
      <c r="N18" s="29">
        <v>748</v>
      </c>
      <c r="O18" s="110"/>
    </row>
    <row r="19" spans="1:29" x14ac:dyDescent="0.3">
      <c r="A19" t="s">
        <v>26</v>
      </c>
      <c r="C19" s="7">
        <v>17</v>
      </c>
      <c r="D19" s="29">
        <v>152.4</v>
      </c>
      <c r="E19" s="29">
        <v>1.6</v>
      </c>
      <c r="F19" s="1">
        <v>450</v>
      </c>
      <c r="G19" s="1">
        <v>2.95</v>
      </c>
      <c r="H19" s="1">
        <v>195000</v>
      </c>
      <c r="I19" s="29">
        <v>279</v>
      </c>
      <c r="J19" s="29">
        <f t="shared" si="0"/>
        <v>600.39728521767915</v>
      </c>
      <c r="K19" s="29">
        <v>7</v>
      </c>
      <c r="L19" s="1" t="s">
        <v>3</v>
      </c>
      <c r="M19" s="29">
        <v>20</v>
      </c>
      <c r="N19" s="29">
        <v>816</v>
      </c>
      <c r="O19" s="110"/>
      <c r="T19" s="30">
        <f>AVERAGE(D3:D213)</f>
        <v>134.22042654028436</v>
      </c>
      <c r="U19" s="30">
        <f t="shared" ref="U19:AA19" si="1">AVERAGE(E3:E213)</f>
        <v>3.4509004739336504</v>
      </c>
      <c r="V19" s="30">
        <f>AVERAGE(F3:F213)</f>
        <v>399.94691943127941</v>
      </c>
      <c r="W19" s="30">
        <f t="shared" si="1"/>
        <v>3.000995260663514</v>
      </c>
      <c r="X19" s="30">
        <f>AVERAGE(H3:H213)</f>
        <v>196780.26540284359</v>
      </c>
      <c r="Y19" s="30">
        <f t="shared" si="1"/>
        <v>324.46161137440788</v>
      </c>
      <c r="Z19" s="30">
        <f t="shared" si="1"/>
        <v>692.04513531638781</v>
      </c>
      <c r="AA19" s="30">
        <f t="shared" si="1"/>
        <v>5.9704326923076954</v>
      </c>
      <c r="AB19" s="30" t="e">
        <f>AVERAGE(L3:L213)</f>
        <v>#DIV/0!</v>
      </c>
      <c r="AC19" s="30">
        <f>AVERAGE(M3:M213)</f>
        <v>52.075450236966844</v>
      </c>
    </row>
    <row r="20" spans="1:29" x14ac:dyDescent="0.3">
      <c r="A20" t="s">
        <v>27</v>
      </c>
      <c r="C20" s="7">
        <v>18</v>
      </c>
      <c r="D20" s="29">
        <v>152.4</v>
      </c>
      <c r="E20" s="29">
        <v>1.6</v>
      </c>
      <c r="F20" s="1">
        <v>450</v>
      </c>
      <c r="G20" s="1">
        <v>2.95</v>
      </c>
      <c r="H20" s="1">
        <v>195000</v>
      </c>
      <c r="I20" s="29">
        <v>279</v>
      </c>
      <c r="J20" s="29">
        <f t="shared" si="0"/>
        <v>600.39728521767915</v>
      </c>
      <c r="K20" s="29">
        <v>7</v>
      </c>
      <c r="L20" s="1" t="s">
        <v>3</v>
      </c>
      <c r="M20" s="29">
        <v>20</v>
      </c>
      <c r="N20" s="29">
        <v>801</v>
      </c>
      <c r="O20" s="110"/>
      <c r="T20" s="30">
        <f>_xlfn.STDEV.S(D3:D213)</f>
        <v>68.732088238512858</v>
      </c>
      <c r="U20" s="30">
        <f t="shared" ref="U20:AC20" si="2">_xlfn.STDEV.S(E3:E213)</f>
        <v>2.2105281947017059</v>
      </c>
      <c r="V20" s="30">
        <f t="shared" si="2"/>
        <v>205.52233786017695</v>
      </c>
      <c r="W20" s="30">
        <f t="shared" si="2"/>
        <v>0.51217412866390832</v>
      </c>
      <c r="X20" s="30">
        <f t="shared" si="2"/>
        <v>7491.5970085656372</v>
      </c>
      <c r="Y20" s="30">
        <f t="shared" si="2"/>
        <v>72.191915490259788</v>
      </c>
      <c r="Z20" s="30">
        <f t="shared" si="2"/>
        <v>58.933660429342197</v>
      </c>
      <c r="AA20" s="30">
        <f t="shared" si="2"/>
        <v>1.7259870256867773</v>
      </c>
      <c r="AB20" s="30" t="e">
        <f t="shared" si="2"/>
        <v>#DIV/0!</v>
      </c>
      <c r="AC20" s="30">
        <f t="shared" si="2"/>
        <v>29.116896586348766</v>
      </c>
    </row>
    <row r="21" spans="1:29" x14ac:dyDescent="0.3">
      <c r="A21" t="s">
        <v>28</v>
      </c>
      <c r="C21" s="7">
        <v>19</v>
      </c>
      <c r="D21" s="29">
        <v>152.4</v>
      </c>
      <c r="E21" s="29">
        <v>1.6</v>
      </c>
      <c r="F21" s="1">
        <v>450</v>
      </c>
      <c r="G21" s="1">
        <v>2.95</v>
      </c>
      <c r="H21" s="1">
        <v>195000</v>
      </c>
      <c r="I21" s="29">
        <v>279</v>
      </c>
      <c r="J21" s="29">
        <f t="shared" si="0"/>
        <v>600.39728521767915</v>
      </c>
      <c r="K21" s="29">
        <v>7</v>
      </c>
      <c r="L21" s="1" t="s">
        <v>3</v>
      </c>
      <c r="M21" s="29">
        <v>30</v>
      </c>
      <c r="N21" s="29">
        <v>904</v>
      </c>
      <c r="O21" s="110"/>
    </row>
    <row r="22" spans="1:29" x14ac:dyDescent="0.3">
      <c r="A22" t="s">
        <v>29</v>
      </c>
      <c r="C22" s="7">
        <v>20</v>
      </c>
      <c r="D22" s="29">
        <v>152.4</v>
      </c>
      <c r="E22" s="29">
        <v>1.6</v>
      </c>
      <c r="F22" s="1">
        <v>450</v>
      </c>
      <c r="G22" s="1">
        <v>2.95</v>
      </c>
      <c r="H22" s="1">
        <v>195000</v>
      </c>
      <c r="I22" s="29">
        <v>279</v>
      </c>
      <c r="J22" s="29">
        <f t="shared" si="0"/>
        <v>600.39728521767915</v>
      </c>
      <c r="K22" s="29">
        <v>7</v>
      </c>
      <c r="L22" s="1" t="s">
        <v>3</v>
      </c>
      <c r="M22" s="29">
        <v>30</v>
      </c>
      <c r="N22" s="29">
        <v>890</v>
      </c>
      <c r="O22" s="110"/>
    </row>
    <row r="23" spans="1:29" x14ac:dyDescent="0.3">
      <c r="A23" t="s">
        <v>30</v>
      </c>
      <c r="C23" s="7">
        <v>21</v>
      </c>
      <c r="D23" s="29">
        <v>203.2</v>
      </c>
      <c r="E23" s="29">
        <v>2</v>
      </c>
      <c r="F23" s="1">
        <v>500</v>
      </c>
      <c r="G23" s="1">
        <v>2.46</v>
      </c>
      <c r="H23" s="1">
        <v>195000</v>
      </c>
      <c r="I23" s="29">
        <v>259</v>
      </c>
      <c r="J23" s="29">
        <f t="shared" si="0"/>
        <v>581.08496807225447</v>
      </c>
      <c r="K23" s="29">
        <v>7</v>
      </c>
      <c r="L23" s="1" t="s">
        <v>3</v>
      </c>
      <c r="M23" s="29">
        <v>20</v>
      </c>
      <c r="N23" s="29">
        <v>1390</v>
      </c>
      <c r="O23" s="110"/>
    </row>
    <row r="24" spans="1:29" x14ac:dyDescent="0.3">
      <c r="A24" t="s">
        <v>30</v>
      </c>
      <c r="C24" s="7">
        <v>22</v>
      </c>
      <c r="D24" s="29">
        <v>203.2</v>
      </c>
      <c r="E24" s="29">
        <v>2</v>
      </c>
      <c r="F24" s="1">
        <v>500</v>
      </c>
      <c r="G24" s="1">
        <v>2.46</v>
      </c>
      <c r="H24" s="1">
        <v>195000</v>
      </c>
      <c r="I24" s="29">
        <v>259</v>
      </c>
      <c r="J24" s="29">
        <f>I24/(0.2+185*I24/H24)</f>
        <v>581.08496807225447</v>
      </c>
      <c r="K24" s="29">
        <v>7</v>
      </c>
      <c r="L24" s="1" t="s">
        <v>3</v>
      </c>
      <c r="M24" s="29">
        <v>20</v>
      </c>
      <c r="N24" s="29">
        <v>1378</v>
      </c>
      <c r="O24" s="110"/>
    </row>
    <row r="25" spans="1:29" x14ac:dyDescent="0.3">
      <c r="A25" t="s">
        <v>31</v>
      </c>
      <c r="C25" s="7">
        <v>23</v>
      </c>
      <c r="D25" s="29">
        <v>203.2</v>
      </c>
      <c r="E25" s="29">
        <v>2</v>
      </c>
      <c r="F25" s="1">
        <v>500</v>
      </c>
      <c r="G25" s="1">
        <v>2.46</v>
      </c>
      <c r="H25" s="1">
        <v>195000</v>
      </c>
      <c r="I25" s="29">
        <v>259</v>
      </c>
      <c r="J25" s="29">
        <f t="shared" si="0"/>
        <v>581.08496807225447</v>
      </c>
      <c r="K25" s="29">
        <v>7</v>
      </c>
      <c r="L25" s="1" t="s">
        <v>3</v>
      </c>
      <c r="M25" s="29">
        <v>30</v>
      </c>
      <c r="N25" s="29">
        <v>1522</v>
      </c>
      <c r="O25" s="110"/>
    </row>
    <row r="26" spans="1:29" x14ac:dyDescent="0.3">
      <c r="A26" t="s">
        <v>32</v>
      </c>
      <c r="C26" s="7">
        <v>24</v>
      </c>
      <c r="D26" s="29">
        <v>203.2</v>
      </c>
      <c r="E26" s="29">
        <v>2</v>
      </c>
      <c r="F26" s="1">
        <v>500</v>
      </c>
      <c r="G26" s="1">
        <v>2.46</v>
      </c>
      <c r="H26" s="1">
        <v>195000</v>
      </c>
      <c r="I26" s="29">
        <v>259</v>
      </c>
      <c r="J26" s="29">
        <f t="shared" si="0"/>
        <v>581.08496807225447</v>
      </c>
      <c r="K26" s="29">
        <v>7</v>
      </c>
      <c r="L26" s="1" t="s">
        <v>3</v>
      </c>
      <c r="M26" s="29">
        <v>30</v>
      </c>
      <c r="N26" s="29">
        <v>1550</v>
      </c>
      <c r="O26" s="110"/>
    </row>
    <row r="27" spans="1:29" ht="14.4" customHeight="1" x14ac:dyDescent="0.3">
      <c r="A27" t="s">
        <v>57</v>
      </c>
      <c r="C27" s="7">
        <v>25</v>
      </c>
      <c r="D27" s="29">
        <v>127</v>
      </c>
      <c r="E27" s="29">
        <v>1.6</v>
      </c>
      <c r="F27" s="1">
        <v>375</v>
      </c>
      <c r="G27" s="1">
        <v>2.95</v>
      </c>
      <c r="H27" s="1">
        <v>195000</v>
      </c>
      <c r="I27" s="29">
        <v>274</v>
      </c>
      <c r="J27" s="29">
        <f t="shared" si="0"/>
        <v>595.71858624149854</v>
      </c>
      <c r="K27" s="29">
        <v>7</v>
      </c>
      <c r="L27" s="1" t="s">
        <v>3</v>
      </c>
      <c r="M27" s="29">
        <v>62.4</v>
      </c>
      <c r="N27" s="29">
        <v>284</v>
      </c>
      <c r="O27" s="110"/>
    </row>
    <row r="28" spans="1:29" x14ac:dyDescent="0.3">
      <c r="A28" t="s">
        <v>58</v>
      </c>
      <c r="C28" s="7">
        <v>26</v>
      </c>
      <c r="D28" s="29">
        <v>127</v>
      </c>
      <c r="E28" s="29">
        <v>1.6</v>
      </c>
      <c r="F28" s="1">
        <v>375</v>
      </c>
      <c r="G28" s="1">
        <v>2.95</v>
      </c>
      <c r="H28" s="1">
        <v>195000</v>
      </c>
      <c r="I28" s="29">
        <v>274</v>
      </c>
      <c r="J28" s="29">
        <f t="shared" si="0"/>
        <v>595.71858624149854</v>
      </c>
      <c r="K28" s="29">
        <v>7</v>
      </c>
      <c r="L28" s="1" t="s">
        <v>3</v>
      </c>
      <c r="M28" s="29">
        <v>62.4</v>
      </c>
      <c r="N28" s="29">
        <v>1288</v>
      </c>
      <c r="O28" s="110"/>
    </row>
    <row r="29" spans="1:29" x14ac:dyDescent="0.3">
      <c r="A29" t="s">
        <v>59</v>
      </c>
      <c r="C29" s="7">
        <v>27</v>
      </c>
      <c r="D29" s="29">
        <v>152.4</v>
      </c>
      <c r="E29" s="29">
        <v>1.6</v>
      </c>
      <c r="F29" s="1">
        <v>450</v>
      </c>
      <c r="G29" s="1">
        <v>2.95</v>
      </c>
      <c r="H29" s="1">
        <v>195000</v>
      </c>
      <c r="I29" s="29">
        <v>279</v>
      </c>
      <c r="J29" s="29">
        <f t="shared" si="0"/>
        <v>600.39728521767915</v>
      </c>
      <c r="K29" s="29">
        <v>7</v>
      </c>
      <c r="L29" s="1" t="s">
        <v>3</v>
      </c>
      <c r="M29" s="29">
        <v>62.4</v>
      </c>
      <c r="N29" s="29">
        <v>263</v>
      </c>
      <c r="O29" s="110"/>
    </row>
    <row r="30" spans="1:29" x14ac:dyDescent="0.3">
      <c r="A30" t="s">
        <v>60</v>
      </c>
      <c r="C30" s="7">
        <v>28</v>
      </c>
      <c r="D30" s="29">
        <v>152.4</v>
      </c>
      <c r="E30" s="29">
        <v>1.6</v>
      </c>
      <c r="F30" s="1">
        <v>450</v>
      </c>
      <c r="G30" s="1">
        <v>2.95</v>
      </c>
      <c r="H30" s="1">
        <v>195000</v>
      </c>
      <c r="I30" s="29">
        <v>279</v>
      </c>
      <c r="J30" s="29">
        <f t="shared" si="0"/>
        <v>600.39728521767915</v>
      </c>
      <c r="K30" s="29">
        <v>7</v>
      </c>
      <c r="L30" s="1" t="s">
        <v>3</v>
      </c>
      <c r="M30" s="29">
        <v>62.4</v>
      </c>
      <c r="N30" s="29">
        <v>1744</v>
      </c>
      <c r="O30" s="110"/>
    </row>
    <row r="31" spans="1:29" x14ac:dyDescent="0.3">
      <c r="A31" t="s">
        <v>61</v>
      </c>
      <c r="C31" s="7">
        <v>29</v>
      </c>
      <c r="D31" s="29">
        <v>113.6</v>
      </c>
      <c r="E31" s="29">
        <v>2.8</v>
      </c>
      <c r="F31" s="1">
        <v>485</v>
      </c>
      <c r="G31" s="1">
        <v>4.2699999999999996</v>
      </c>
      <c r="H31" s="1">
        <v>173900</v>
      </c>
      <c r="I31" s="29">
        <v>288.60000000000002</v>
      </c>
      <c r="J31" s="29">
        <v>689.5</v>
      </c>
      <c r="K31" s="29">
        <v>7.6</v>
      </c>
      <c r="L31" s="1" t="s">
        <v>3</v>
      </c>
      <c r="M31" s="29">
        <v>36.299999999999997</v>
      </c>
      <c r="N31" s="29">
        <v>738</v>
      </c>
      <c r="O31" s="110"/>
    </row>
    <row r="32" spans="1:29" x14ac:dyDescent="0.3">
      <c r="A32" t="s">
        <v>62</v>
      </c>
      <c r="C32" s="7">
        <v>30</v>
      </c>
      <c r="D32" s="29">
        <v>113.6</v>
      </c>
      <c r="E32" s="29">
        <v>2.8</v>
      </c>
      <c r="F32" s="1">
        <v>485</v>
      </c>
      <c r="G32" s="1">
        <v>4.2699999999999996</v>
      </c>
      <c r="H32" s="1">
        <v>173900</v>
      </c>
      <c r="I32" s="29">
        <v>288.60000000000002</v>
      </c>
      <c r="J32" s="29">
        <v>689.5</v>
      </c>
      <c r="K32" s="29">
        <v>7.6</v>
      </c>
      <c r="L32" s="1" t="s">
        <v>3</v>
      </c>
      <c r="M32" s="29">
        <v>75.400000000000006</v>
      </c>
      <c r="N32" s="29">
        <v>1137</v>
      </c>
      <c r="O32" s="110"/>
    </row>
    <row r="33" spans="1:15" x14ac:dyDescent="0.3">
      <c r="A33" t="s">
        <v>63</v>
      </c>
      <c r="C33" s="7">
        <v>31</v>
      </c>
      <c r="D33" s="29">
        <v>101</v>
      </c>
      <c r="E33" s="29">
        <v>1.48</v>
      </c>
      <c r="F33" s="1">
        <v>440</v>
      </c>
      <c r="G33" s="1">
        <v>4.3600000000000003</v>
      </c>
      <c r="H33" s="1">
        <v>184200</v>
      </c>
      <c r="I33" s="29">
        <v>320.60000000000002</v>
      </c>
      <c r="J33" s="29">
        <v>708</v>
      </c>
      <c r="K33" s="29">
        <v>7.2</v>
      </c>
      <c r="L33" s="1" t="s">
        <v>3</v>
      </c>
      <c r="M33" s="29">
        <v>36.299999999999997</v>
      </c>
      <c r="N33" s="29">
        <v>501.3</v>
      </c>
      <c r="O33" s="110"/>
    </row>
    <row r="34" spans="1:15" x14ac:dyDescent="0.3">
      <c r="A34" t="s">
        <v>64</v>
      </c>
      <c r="C34" s="7">
        <v>32</v>
      </c>
      <c r="D34" s="29">
        <v>101</v>
      </c>
      <c r="E34" s="29">
        <v>1.48</v>
      </c>
      <c r="F34" s="1">
        <v>440</v>
      </c>
      <c r="G34" s="1">
        <v>4.3600000000000003</v>
      </c>
      <c r="H34" s="1">
        <v>184200</v>
      </c>
      <c r="I34" s="29">
        <v>320.60000000000002</v>
      </c>
      <c r="J34" s="29">
        <v>708</v>
      </c>
      <c r="K34" s="29">
        <v>7.2</v>
      </c>
      <c r="L34" s="1" t="s">
        <v>3</v>
      </c>
      <c r="M34" s="29">
        <v>75.400000000000006</v>
      </c>
      <c r="N34" s="29">
        <v>819</v>
      </c>
      <c r="O34" s="110"/>
    </row>
    <row r="35" spans="1:15" x14ac:dyDescent="0.3">
      <c r="A35" t="s">
        <v>92</v>
      </c>
      <c r="C35" s="7">
        <v>33</v>
      </c>
      <c r="D35" s="29">
        <v>72.8</v>
      </c>
      <c r="E35" s="29">
        <v>2.81</v>
      </c>
      <c r="F35" s="1">
        <v>216</v>
      </c>
      <c r="G35" s="1">
        <v>2.97</v>
      </c>
      <c r="H35" s="1">
        <v>206000</v>
      </c>
      <c r="I35" s="29">
        <v>296</v>
      </c>
      <c r="J35" s="29">
        <v>715</v>
      </c>
      <c r="K35" s="29">
        <v>5.5</v>
      </c>
      <c r="L35" s="1" t="s">
        <v>3</v>
      </c>
      <c r="M35" s="29">
        <v>93.8</v>
      </c>
      <c r="N35" s="29">
        <v>561</v>
      </c>
      <c r="O35" s="110" t="s">
        <v>441</v>
      </c>
    </row>
    <row r="36" spans="1:15" x14ac:dyDescent="0.3">
      <c r="A36" t="s">
        <v>93</v>
      </c>
      <c r="C36" s="7">
        <v>34</v>
      </c>
      <c r="D36" s="29">
        <v>73.099999999999994</v>
      </c>
      <c r="E36" s="29">
        <v>2.79</v>
      </c>
      <c r="F36" s="1">
        <v>215</v>
      </c>
      <c r="G36" s="1">
        <v>2.94</v>
      </c>
      <c r="H36" s="1">
        <v>206000</v>
      </c>
      <c r="I36" s="29">
        <v>296</v>
      </c>
      <c r="J36" s="29">
        <v>715</v>
      </c>
      <c r="K36" s="29">
        <v>5.5</v>
      </c>
      <c r="L36" s="1" t="s">
        <v>3</v>
      </c>
      <c r="M36" s="29">
        <v>93.8</v>
      </c>
      <c r="N36" s="29">
        <v>554</v>
      </c>
      <c r="O36" s="110"/>
    </row>
    <row r="37" spans="1:15" x14ac:dyDescent="0.3">
      <c r="A37" t="s">
        <v>94</v>
      </c>
      <c r="C37" s="7">
        <v>35</v>
      </c>
      <c r="D37" s="29">
        <v>73.099999999999994</v>
      </c>
      <c r="E37" s="29">
        <v>2.83</v>
      </c>
      <c r="F37" s="1">
        <v>216</v>
      </c>
      <c r="G37" s="1">
        <v>2.95</v>
      </c>
      <c r="H37" s="1">
        <v>206000</v>
      </c>
      <c r="I37" s="29">
        <v>296</v>
      </c>
      <c r="J37" s="29">
        <v>715</v>
      </c>
      <c r="K37" s="29">
        <v>5.5</v>
      </c>
      <c r="L37" s="1" t="s">
        <v>3</v>
      </c>
      <c r="M37" s="29">
        <v>93.8</v>
      </c>
      <c r="N37" s="29">
        <v>596</v>
      </c>
      <c r="O37" s="110"/>
    </row>
    <row r="38" spans="1:15" x14ac:dyDescent="0.3">
      <c r="A38" t="s">
        <v>95</v>
      </c>
      <c r="C38" s="7">
        <v>36</v>
      </c>
      <c r="D38" s="29">
        <v>72.7</v>
      </c>
      <c r="E38" s="29">
        <v>2.83</v>
      </c>
      <c r="F38" s="1">
        <v>215</v>
      </c>
      <c r="G38" s="1">
        <v>2.96</v>
      </c>
      <c r="H38" s="1">
        <v>206000</v>
      </c>
      <c r="I38" s="29">
        <v>296</v>
      </c>
      <c r="J38" s="29">
        <v>715</v>
      </c>
      <c r="K38" s="29">
        <v>5.5</v>
      </c>
      <c r="L38" s="1" t="s">
        <v>3</v>
      </c>
      <c r="M38" s="29">
        <v>93.8</v>
      </c>
      <c r="N38" s="29">
        <v>485</v>
      </c>
      <c r="O38" s="110"/>
    </row>
    <row r="39" spans="1:15" x14ac:dyDescent="0.3">
      <c r="A39" t="s">
        <v>96</v>
      </c>
      <c r="C39" s="7">
        <v>37</v>
      </c>
      <c r="D39" s="29">
        <v>72.8</v>
      </c>
      <c r="E39" s="29">
        <v>2.8</v>
      </c>
      <c r="F39" s="1">
        <v>217</v>
      </c>
      <c r="G39" s="1">
        <v>2.98</v>
      </c>
      <c r="H39" s="1">
        <v>206000</v>
      </c>
      <c r="I39" s="29">
        <v>296</v>
      </c>
      <c r="J39" s="29">
        <v>715</v>
      </c>
      <c r="K39" s="29">
        <v>5.5</v>
      </c>
      <c r="L39" s="1" t="s">
        <v>3</v>
      </c>
      <c r="M39" s="29">
        <v>144.4</v>
      </c>
      <c r="N39" s="29">
        <v>739</v>
      </c>
      <c r="O39" s="110"/>
    </row>
    <row r="40" spans="1:15" x14ac:dyDescent="0.3">
      <c r="A40" t="s">
        <v>97</v>
      </c>
      <c r="C40" s="7">
        <v>38</v>
      </c>
      <c r="D40" s="29">
        <v>72.7</v>
      </c>
      <c r="E40" s="29">
        <v>2.8</v>
      </c>
      <c r="F40" s="1">
        <v>216</v>
      </c>
      <c r="G40" s="1">
        <v>2.97</v>
      </c>
      <c r="H40" s="1">
        <v>206000</v>
      </c>
      <c r="I40" s="29">
        <v>296</v>
      </c>
      <c r="J40" s="29">
        <v>715</v>
      </c>
      <c r="K40" s="29">
        <v>5.5</v>
      </c>
      <c r="L40" s="1" t="s">
        <v>3</v>
      </c>
      <c r="M40" s="29">
        <v>144.4</v>
      </c>
      <c r="N40" s="29">
        <v>792</v>
      </c>
      <c r="O40" s="110"/>
    </row>
    <row r="41" spans="1:15" x14ac:dyDescent="0.3">
      <c r="A41" t="s">
        <v>98</v>
      </c>
      <c r="C41" s="7">
        <v>39</v>
      </c>
      <c r="D41" s="29">
        <v>72.8</v>
      </c>
      <c r="E41" s="29">
        <v>2.8</v>
      </c>
      <c r="F41" s="1">
        <v>221</v>
      </c>
      <c r="G41" s="1">
        <v>3.04</v>
      </c>
      <c r="H41" s="1">
        <v>206000</v>
      </c>
      <c r="I41" s="29">
        <v>296</v>
      </c>
      <c r="J41" s="29">
        <v>715</v>
      </c>
      <c r="K41" s="29">
        <v>5.5</v>
      </c>
      <c r="L41" s="1" t="s">
        <v>3</v>
      </c>
      <c r="M41" s="29">
        <v>144.4</v>
      </c>
      <c r="N41" s="29">
        <v>624</v>
      </c>
      <c r="O41" s="110"/>
    </row>
    <row r="42" spans="1:15" x14ac:dyDescent="0.3">
      <c r="A42" t="s">
        <v>99</v>
      </c>
      <c r="C42" s="7">
        <v>40</v>
      </c>
      <c r="D42" s="29">
        <v>72.599999999999994</v>
      </c>
      <c r="E42" s="29">
        <v>2.82</v>
      </c>
      <c r="F42" s="1">
        <v>216</v>
      </c>
      <c r="G42" s="1">
        <v>2.98</v>
      </c>
      <c r="H42" s="1">
        <v>206000</v>
      </c>
      <c r="I42" s="29">
        <v>296</v>
      </c>
      <c r="J42" s="29">
        <v>715</v>
      </c>
      <c r="K42" s="29">
        <v>5.5</v>
      </c>
      <c r="L42" s="1" t="s">
        <v>3</v>
      </c>
      <c r="M42" s="29">
        <v>144.4</v>
      </c>
      <c r="N42" s="29">
        <v>501</v>
      </c>
      <c r="O42" s="110"/>
    </row>
    <row r="43" spans="1:15" x14ac:dyDescent="0.3">
      <c r="A43" t="s">
        <v>100</v>
      </c>
      <c r="C43" s="7">
        <v>41</v>
      </c>
      <c r="D43" s="29">
        <v>89.3</v>
      </c>
      <c r="E43" s="29">
        <v>2.82</v>
      </c>
      <c r="F43" s="1">
        <v>267</v>
      </c>
      <c r="G43" s="1">
        <v>2.99</v>
      </c>
      <c r="H43" s="1">
        <v>202000</v>
      </c>
      <c r="I43" s="29">
        <v>292</v>
      </c>
      <c r="J43" s="29">
        <v>727</v>
      </c>
      <c r="K43" s="29">
        <v>4.0999999999999996</v>
      </c>
      <c r="L43" s="1" t="s">
        <v>3</v>
      </c>
      <c r="M43" s="29">
        <v>93.8</v>
      </c>
      <c r="N43" s="29">
        <v>924</v>
      </c>
      <c r="O43" s="110"/>
    </row>
    <row r="44" spans="1:15" x14ac:dyDescent="0.3">
      <c r="A44" t="s">
        <v>101</v>
      </c>
      <c r="C44" s="7">
        <v>42</v>
      </c>
      <c r="D44" s="29">
        <v>88.9</v>
      </c>
      <c r="E44" s="29">
        <v>2.83</v>
      </c>
      <c r="F44" s="1">
        <v>270</v>
      </c>
      <c r="G44" s="1">
        <v>3.04</v>
      </c>
      <c r="H44" s="1">
        <v>202000</v>
      </c>
      <c r="I44" s="29">
        <v>292</v>
      </c>
      <c r="J44" s="29">
        <v>727</v>
      </c>
      <c r="K44" s="29">
        <v>4.0999999999999996</v>
      </c>
      <c r="L44" s="1" t="s">
        <v>3</v>
      </c>
      <c r="M44" s="29">
        <v>93.8</v>
      </c>
      <c r="N44" s="29">
        <v>836</v>
      </c>
      <c r="O44" s="110"/>
    </row>
    <row r="45" spans="1:15" x14ac:dyDescent="0.3">
      <c r="A45" t="s">
        <v>102</v>
      </c>
      <c r="C45" s="7">
        <v>43</v>
      </c>
      <c r="D45" s="29">
        <v>88.6</v>
      </c>
      <c r="E45" s="29">
        <v>2.79</v>
      </c>
      <c r="F45" s="1">
        <v>268</v>
      </c>
      <c r="G45" s="1">
        <v>3.02</v>
      </c>
      <c r="H45" s="1">
        <v>202000</v>
      </c>
      <c r="I45" s="29">
        <v>292</v>
      </c>
      <c r="J45" s="29">
        <v>727</v>
      </c>
      <c r="K45" s="29">
        <v>4.0999999999999996</v>
      </c>
      <c r="L45" s="1" t="s">
        <v>3</v>
      </c>
      <c r="M45" s="29">
        <v>93.8</v>
      </c>
      <c r="N45" s="29">
        <v>763</v>
      </c>
      <c r="O45" s="110"/>
    </row>
    <row r="46" spans="1:15" x14ac:dyDescent="0.3">
      <c r="A46" t="s">
        <v>103</v>
      </c>
      <c r="C46" s="7">
        <v>44</v>
      </c>
      <c r="D46" s="29">
        <v>88.9</v>
      </c>
      <c r="E46" s="29">
        <v>2.79</v>
      </c>
      <c r="F46" s="1">
        <v>266</v>
      </c>
      <c r="G46" s="1">
        <v>2.99</v>
      </c>
      <c r="H46" s="1">
        <v>202000</v>
      </c>
      <c r="I46" s="29">
        <v>292</v>
      </c>
      <c r="J46" s="29">
        <v>727</v>
      </c>
      <c r="K46" s="29">
        <v>4.0999999999999996</v>
      </c>
      <c r="L46" s="1" t="s">
        <v>3</v>
      </c>
      <c r="M46" s="29">
        <v>93.8</v>
      </c>
      <c r="N46" s="29">
        <v>656</v>
      </c>
      <c r="O46" s="110"/>
    </row>
    <row r="47" spans="1:15" x14ac:dyDescent="0.3">
      <c r="A47" t="s">
        <v>104</v>
      </c>
      <c r="C47" s="7">
        <v>45</v>
      </c>
      <c r="D47" s="29">
        <v>89.3</v>
      </c>
      <c r="E47" s="29">
        <v>2.83</v>
      </c>
      <c r="F47" s="1">
        <v>267</v>
      </c>
      <c r="G47" s="1">
        <v>2.99</v>
      </c>
      <c r="H47" s="1">
        <v>202000</v>
      </c>
      <c r="I47" s="29">
        <v>292</v>
      </c>
      <c r="J47" s="29">
        <v>727</v>
      </c>
      <c r="K47" s="29">
        <v>4.0999999999999996</v>
      </c>
      <c r="L47" s="1" t="s">
        <v>3</v>
      </c>
      <c r="M47" s="29">
        <v>144.4</v>
      </c>
      <c r="N47" s="29">
        <v>1072</v>
      </c>
      <c r="O47" s="110"/>
    </row>
    <row r="48" spans="1:15" x14ac:dyDescent="0.3">
      <c r="A48" t="s">
        <v>105</v>
      </c>
      <c r="C48" s="7">
        <v>46</v>
      </c>
      <c r="D48" s="29">
        <v>88.9</v>
      </c>
      <c r="E48" s="29">
        <v>2.82</v>
      </c>
      <c r="F48" s="1">
        <v>270</v>
      </c>
      <c r="G48" s="1">
        <v>3.04</v>
      </c>
      <c r="H48" s="1">
        <v>202000</v>
      </c>
      <c r="I48" s="29">
        <v>292</v>
      </c>
      <c r="J48" s="29">
        <v>727</v>
      </c>
      <c r="K48" s="29">
        <v>4.0999999999999996</v>
      </c>
      <c r="L48" s="1" t="s">
        <v>3</v>
      </c>
      <c r="M48" s="29">
        <v>144.4</v>
      </c>
      <c r="N48" s="29">
        <v>816</v>
      </c>
      <c r="O48" s="110"/>
    </row>
    <row r="49" spans="1:15" x14ac:dyDescent="0.3">
      <c r="A49" t="s">
        <v>106</v>
      </c>
      <c r="C49" s="7">
        <v>47</v>
      </c>
      <c r="D49" s="29">
        <v>89.3</v>
      </c>
      <c r="E49" s="29">
        <v>2.82</v>
      </c>
      <c r="F49" s="1">
        <v>270</v>
      </c>
      <c r="G49" s="1">
        <v>3.02</v>
      </c>
      <c r="H49" s="1">
        <v>202000</v>
      </c>
      <c r="I49" s="29">
        <v>292</v>
      </c>
      <c r="J49" s="29">
        <v>727</v>
      </c>
      <c r="K49" s="29">
        <v>4.0999999999999996</v>
      </c>
      <c r="L49" s="1" t="s">
        <v>3</v>
      </c>
      <c r="M49" s="29">
        <v>144.4</v>
      </c>
      <c r="N49" s="29">
        <v>777</v>
      </c>
      <c r="O49" s="110"/>
    </row>
    <row r="50" spans="1:15" x14ac:dyDescent="0.3">
      <c r="A50" t="s">
        <v>107</v>
      </c>
      <c r="C50" s="7">
        <v>48</v>
      </c>
      <c r="D50" s="29">
        <v>88.9</v>
      </c>
      <c r="E50" s="29">
        <v>2.77</v>
      </c>
      <c r="F50" s="1">
        <v>268</v>
      </c>
      <c r="G50" s="1">
        <v>3.01</v>
      </c>
      <c r="H50" s="1">
        <v>202000</v>
      </c>
      <c r="I50" s="29">
        <v>292</v>
      </c>
      <c r="J50" s="29">
        <v>727</v>
      </c>
      <c r="K50" s="29">
        <v>4.0999999999999996</v>
      </c>
      <c r="L50" s="1" t="s">
        <v>3</v>
      </c>
      <c r="M50" s="29">
        <v>144.4</v>
      </c>
      <c r="N50" s="29">
        <v>641</v>
      </c>
      <c r="O50" s="110"/>
    </row>
    <row r="51" spans="1:15" ht="14.4" customHeight="1" x14ac:dyDescent="0.3">
      <c r="A51" t="s">
        <v>108</v>
      </c>
      <c r="C51" s="7">
        <v>49</v>
      </c>
      <c r="D51" s="29">
        <v>159</v>
      </c>
      <c r="E51" s="29">
        <v>2.88</v>
      </c>
      <c r="F51" s="1">
        <v>480</v>
      </c>
      <c r="G51" s="1">
        <v>3.02</v>
      </c>
      <c r="H51" s="1">
        <v>195200</v>
      </c>
      <c r="I51" s="29">
        <v>383.9</v>
      </c>
      <c r="J51" s="29">
        <f t="shared" ref="J51:J74" si="3">I51/(0.2+185*I51/H51)</f>
        <v>680.86733326367528</v>
      </c>
      <c r="K51" s="29">
        <v>3.13</v>
      </c>
      <c r="L51" s="1" t="s">
        <v>156</v>
      </c>
      <c r="M51" s="29">
        <v>35.200000000000003</v>
      </c>
      <c r="N51" s="29">
        <v>1263.5999999999999</v>
      </c>
      <c r="O51" s="105" t="s">
        <v>420</v>
      </c>
    </row>
    <row r="52" spans="1:15" x14ac:dyDescent="0.3">
      <c r="A52" t="s">
        <v>109</v>
      </c>
      <c r="C52" s="7">
        <v>50</v>
      </c>
      <c r="D52" s="29">
        <v>159</v>
      </c>
      <c r="E52" s="29">
        <v>2.88</v>
      </c>
      <c r="F52" s="1">
        <v>480</v>
      </c>
      <c r="G52" s="1">
        <v>3.02</v>
      </c>
      <c r="H52" s="1">
        <v>195200</v>
      </c>
      <c r="I52" s="29">
        <v>383.9</v>
      </c>
      <c r="J52" s="29">
        <f t="shared" si="3"/>
        <v>680.86733326367528</v>
      </c>
      <c r="K52" s="29">
        <v>3.13</v>
      </c>
      <c r="L52" s="1" t="s">
        <v>156</v>
      </c>
      <c r="M52" s="29">
        <v>35.200000000000003</v>
      </c>
      <c r="N52" s="29">
        <v>1322.2</v>
      </c>
      <c r="O52" s="106"/>
    </row>
    <row r="53" spans="1:15" x14ac:dyDescent="0.3">
      <c r="A53" t="s">
        <v>110</v>
      </c>
      <c r="C53" s="7">
        <v>51</v>
      </c>
      <c r="D53" s="29">
        <v>159</v>
      </c>
      <c r="E53" s="29">
        <v>2.88</v>
      </c>
      <c r="F53" s="1">
        <v>480</v>
      </c>
      <c r="G53" s="1">
        <v>3.02</v>
      </c>
      <c r="H53" s="1">
        <v>195200</v>
      </c>
      <c r="I53" s="29">
        <v>383.9</v>
      </c>
      <c r="J53" s="29">
        <f t="shared" si="3"/>
        <v>680.86733326367528</v>
      </c>
      <c r="K53" s="29">
        <v>3.13</v>
      </c>
      <c r="L53" s="1" t="s">
        <v>156</v>
      </c>
      <c r="M53" s="29">
        <v>41.12</v>
      </c>
      <c r="N53" s="29">
        <v>1348.7</v>
      </c>
      <c r="O53" s="106"/>
    </row>
    <row r="54" spans="1:15" x14ac:dyDescent="0.3">
      <c r="A54" t="s">
        <v>111</v>
      </c>
      <c r="C54" s="7">
        <v>52</v>
      </c>
      <c r="D54" s="29">
        <v>159</v>
      </c>
      <c r="E54" s="29">
        <v>2.88</v>
      </c>
      <c r="F54" s="1">
        <v>480</v>
      </c>
      <c r="G54" s="1">
        <v>3.02</v>
      </c>
      <c r="H54" s="1">
        <v>195200</v>
      </c>
      <c r="I54" s="29">
        <v>383.9</v>
      </c>
      <c r="J54" s="29">
        <f t="shared" si="3"/>
        <v>680.86733326367528</v>
      </c>
      <c r="K54" s="29">
        <v>3.13</v>
      </c>
      <c r="L54" s="1" t="s">
        <v>156</v>
      </c>
      <c r="M54" s="29">
        <v>41.12</v>
      </c>
      <c r="N54" s="29">
        <v>1315.6</v>
      </c>
      <c r="O54" s="106"/>
    </row>
    <row r="55" spans="1:15" x14ac:dyDescent="0.3">
      <c r="A55" t="s">
        <v>112</v>
      </c>
      <c r="C55" s="7">
        <v>53</v>
      </c>
      <c r="D55" s="29">
        <v>159</v>
      </c>
      <c r="E55" s="29">
        <v>3.8</v>
      </c>
      <c r="F55" s="1">
        <v>480</v>
      </c>
      <c r="G55" s="1">
        <v>3.02</v>
      </c>
      <c r="H55" s="1">
        <v>184433</v>
      </c>
      <c r="I55" s="29">
        <v>400.7</v>
      </c>
      <c r="J55" s="29">
        <f t="shared" si="3"/>
        <v>665.6899593842694</v>
      </c>
      <c r="K55" s="29">
        <v>5.07</v>
      </c>
      <c r="L55" s="1" t="s">
        <v>156</v>
      </c>
      <c r="M55" s="29">
        <v>35.200000000000003</v>
      </c>
      <c r="N55" s="29">
        <v>1626.8</v>
      </c>
      <c r="O55" s="106"/>
    </row>
    <row r="56" spans="1:15" x14ac:dyDescent="0.3">
      <c r="A56" t="s">
        <v>113</v>
      </c>
      <c r="C56" s="7">
        <v>54</v>
      </c>
      <c r="D56" s="29">
        <v>159</v>
      </c>
      <c r="E56" s="29">
        <v>3.8</v>
      </c>
      <c r="F56" s="1">
        <v>480</v>
      </c>
      <c r="G56" s="1">
        <v>3.02</v>
      </c>
      <c r="H56" s="1">
        <v>184433</v>
      </c>
      <c r="I56" s="29">
        <v>400.7</v>
      </c>
      <c r="J56" s="29">
        <f t="shared" si="3"/>
        <v>665.6899593842694</v>
      </c>
      <c r="K56" s="29">
        <v>5.07</v>
      </c>
      <c r="L56" s="1" t="s">
        <v>156</v>
      </c>
      <c r="M56" s="29">
        <v>35.200000000000003</v>
      </c>
      <c r="N56" s="29">
        <v>1624</v>
      </c>
      <c r="O56" s="106"/>
    </row>
    <row r="57" spans="1:15" x14ac:dyDescent="0.3">
      <c r="A57" t="s">
        <v>114</v>
      </c>
      <c r="C57" s="7">
        <v>55</v>
      </c>
      <c r="D57" s="29">
        <v>159</v>
      </c>
      <c r="E57" s="29">
        <v>4.5</v>
      </c>
      <c r="F57" s="1">
        <v>480</v>
      </c>
      <c r="G57" s="1">
        <v>3.02</v>
      </c>
      <c r="H57" s="1">
        <v>177000</v>
      </c>
      <c r="I57" s="29">
        <v>401</v>
      </c>
      <c r="J57" s="29">
        <f t="shared" si="3"/>
        <v>647.68900853218963</v>
      </c>
      <c r="K57" s="29">
        <v>7.07</v>
      </c>
      <c r="L57" s="1" t="s">
        <v>156</v>
      </c>
      <c r="M57" s="29">
        <v>35.200000000000003</v>
      </c>
      <c r="N57" s="29">
        <v>1712.9</v>
      </c>
      <c r="O57" s="106"/>
    </row>
    <row r="58" spans="1:15" x14ac:dyDescent="0.3">
      <c r="A58" t="s">
        <v>115</v>
      </c>
      <c r="C58" s="7">
        <v>56</v>
      </c>
      <c r="D58" s="29">
        <v>159</v>
      </c>
      <c r="E58" s="29">
        <v>4.5</v>
      </c>
      <c r="F58" s="1">
        <v>480</v>
      </c>
      <c r="G58" s="1">
        <v>3.02</v>
      </c>
      <c r="H58" s="1">
        <v>177000</v>
      </c>
      <c r="I58" s="29">
        <v>401</v>
      </c>
      <c r="J58" s="29">
        <f t="shared" si="3"/>
        <v>647.68900853218963</v>
      </c>
      <c r="K58" s="29">
        <v>7.07</v>
      </c>
      <c r="L58" s="1" t="s">
        <v>156</v>
      </c>
      <c r="M58" s="29">
        <v>35.200000000000003</v>
      </c>
      <c r="N58" s="29">
        <v>1630.1</v>
      </c>
      <c r="O58" s="106"/>
    </row>
    <row r="59" spans="1:15" x14ac:dyDescent="0.3">
      <c r="A59" t="s">
        <v>116</v>
      </c>
      <c r="C59" s="7">
        <v>57</v>
      </c>
      <c r="D59" s="29">
        <v>159</v>
      </c>
      <c r="E59" s="29">
        <v>2.88</v>
      </c>
      <c r="F59" s="1">
        <v>480</v>
      </c>
      <c r="G59" s="1">
        <v>3.02</v>
      </c>
      <c r="H59" s="1">
        <v>195200</v>
      </c>
      <c r="I59" s="29">
        <v>383.9</v>
      </c>
      <c r="J59" s="29">
        <f t="shared" si="3"/>
        <v>680.86733326367528</v>
      </c>
      <c r="K59" s="29">
        <v>3.13</v>
      </c>
      <c r="L59" s="1" t="s">
        <v>156</v>
      </c>
      <c r="M59" s="29">
        <v>34.64</v>
      </c>
      <c r="N59" s="29">
        <v>1309.5</v>
      </c>
      <c r="O59" s="106"/>
    </row>
    <row r="60" spans="1:15" x14ac:dyDescent="0.3">
      <c r="A60" t="s">
        <v>117</v>
      </c>
      <c r="C60" s="7">
        <v>58</v>
      </c>
      <c r="D60" s="29">
        <v>159</v>
      </c>
      <c r="E60" s="29">
        <v>2.88</v>
      </c>
      <c r="F60" s="1">
        <v>480</v>
      </c>
      <c r="G60" s="1">
        <v>3.02</v>
      </c>
      <c r="H60" s="1">
        <v>195200</v>
      </c>
      <c r="I60" s="29">
        <v>383.9</v>
      </c>
      <c r="J60" s="29">
        <f t="shared" si="3"/>
        <v>680.86733326367528</v>
      </c>
      <c r="K60" s="29">
        <v>3.13</v>
      </c>
      <c r="L60" s="1" t="s">
        <v>156</v>
      </c>
      <c r="M60" s="29">
        <v>34.64</v>
      </c>
      <c r="N60" s="29">
        <v>1290.9000000000001</v>
      </c>
      <c r="O60" s="106"/>
    </row>
    <row r="61" spans="1:15" x14ac:dyDescent="0.3">
      <c r="A61" t="s">
        <v>118</v>
      </c>
      <c r="C61" s="7">
        <v>59</v>
      </c>
      <c r="D61" s="29">
        <v>159</v>
      </c>
      <c r="E61" s="29">
        <v>2.88</v>
      </c>
      <c r="F61" s="1">
        <v>480</v>
      </c>
      <c r="G61" s="1">
        <v>3.02</v>
      </c>
      <c r="H61" s="1">
        <v>195200</v>
      </c>
      <c r="I61" s="29">
        <v>383.9</v>
      </c>
      <c r="J61" s="29">
        <f t="shared" si="3"/>
        <v>680.86733326367528</v>
      </c>
      <c r="K61" s="29">
        <v>3.13</v>
      </c>
      <c r="L61" s="1" t="s">
        <v>156</v>
      </c>
      <c r="M61" s="29">
        <v>46.96</v>
      </c>
      <c r="N61" s="29">
        <v>1513.7</v>
      </c>
      <c r="O61" s="106"/>
    </row>
    <row r="62" spans="1:15" x14ac:dyDescent="0.3">
      <c r="A62" t="s">
        <v>119</v>
      </c>
      <c r="C62" s="7">
        <v>60</v>
      </c>
      <c r="D62" s="29">
        <v>159</v>
      </c>
      <c r="E62" s="29">
        <v>2.88</v>
      </c>
      <c r="F62" s="1">
        <v>480</v>
      </c>
      <c r="G62" s="1">
        <v>3.02</v>
      </c>
      <c r="H62" s="1">
        <v>195200</v>
      </c>
      <c r="I62" s="29">
        <v>383.9</v>
      </c>
      <c r="J62" s="29">
        <f t="shared" si="3"/>
        <v>680.86733326367528</v>
      </c>
      <c r="K62" s="29">
        <v>3.13</v>
      </c>
      <c r="L62" s="1" t="s">
        <v>156</v>
      </c>
      <c r="M62" s="29">
        <v>46.96</v>
      </c>
      <c r="N62" s="29">
        <v>1551.6</v>
      </c>
      <c r="O62" s="106"/>
    </row>
    <row r="63" spans="1:15" x14ac:dyDescent="0.3">
      <c r="A63" t="s">
        <v>120</v>
      </c>
      <c r="C63" s="7">
        <v>61</v>
      </c>
      <c r="D63" s="29">
        <v>159</v>
      </c>
      <c r="E63" s="29">
        <v>3.8</v>
      </c>
      <c r="F63" s="1">
        <v>480</v>
      </c>
      <c r="G63" s="1">
        <v>3.02</v>
      </c>
      <c r="H63" s="1">
        <v>184433</v>
      </c>
      <c r="I63" s="29">
        <v>400.7</v>
      </c>
      <c r="J63" s="29">
        <f t="shared" si="3"/>
        <v>665.6899593842694</v>
      </c>
      <c r="K63" s="29">
        <v>5.07</v>
      </c>
      <c r="L63" s="1" t="s">
        <v>156</v>
      </c>
      <c r="M63" s="29">
        <v>34.64</v>
      </c>
      <c r="N63" s="29">
        <v>1597.6</v>
      </c>
      <c r="O63" s="106"/>
    </row>
    <row r="64" spans="1:15" x14ac:dyDescent="0.3">
      <c r="A64" t="s">
        <v>121</v>
      </c>
      <c r="C64" s="7">
        <v>62</v>
      </c>
      <c r="D64" s="29">
        <v>159</v>
      </c>
      <c r="E64" s="29">
        <v>3.8</v>
      </c>
      <c r="F64" s="1">
        <v>480</v>
      </c>
      <c r="G64" s="1">
        <v>3.02</v>
      </c>
      <c r="H64" s="1">
        <v>184433</v>
      </c>
      <c r="I64" s="29">
        <v>400.7</v>
      </c>
      <c r="J64" s="29">
        <f t="shared" si="3"/>
        <v>665.6899593842694</v>
      </c>
      <c r="K64" s="29">
        <v>5.07</v>
      </c>
      <c r="L64" s="1" t="s">
        <v>156</v>
      </c>
      <c r="M64" s="29">
        <v>34.64</v>
      </c>
      <c r="N64" s="29">
        <v>1611.9</v>
      </c>
      <c r="O64" s="106"/>
    </row>
    <row r="65" spans="1:15" x14ac:dyDescent="0.3">
      <c r="A65" t="s">
        <v>122</v>
      </c>
      <c r="C65" s="7">
        <v>63</v>
      </c>
      <c r="D65" s="29">
        <v>159</v>
      </c>
      <c r="E65" s="29">
        <v>4.5</v>
      </c>
      <c r="F65" s="1">
        <v>480</v>
      </c>
      <c r="G65" s="1">
        <v>3.02</v>
      </c>
      <c r="H65" s="1">
        <v>195200</v>
      </c>
      <c r="I65" s="29">
        <v>401</v>
      </c>
      <c r="J65" s="29">
        <f t="shared" si="3"/>
        <v>691.32435416206681</v>
      </c>
      <c r="K65" s="29">
        <v>7.07</v>
      </c>
      <c r="L65" s="1" t="s">
        <v>156</v>
      </c>
      <c r="M65" s="29">
        <v>34.64</v>
      </c>
      <c r="N65" s="29">
        <v>1725.4</v>
      </c>
      <c r="O65" s="106"/>
    </row>
    <row r="66" spans="1:15" x14ac:dyDescent="0.3">
      <c r="A66" t="s">
        <v>123</v>
      </c>
      <c r="C66" s="7">
        <v>64</v>
      </c>
      <c r="D66" s="29">
        <v>159</v>
      </c>
      <c r="E66" s="29">
        <v>4.5</v>
      </c>
      <c r="F66" s="1">
        <v>480</v>
      </c>
      <c r="G66" s="1">
        <v>3.02</v>
      </c>
      <c r="H66" s="1">
        <v>195200</v>
      </c>
      <c r="I66" s="29">
        <v>401</v>
      </c>
      <c r="J66" s="29">
        <f t="shared" si="3"/>
        <v>691.32435416206681</v>
      </c>
      <c r="K66" s="29">
        <v>7.07</v>
      </c>
      <c r="L66" s="1" t="s">
        <v>156</v>
      </c>
      <c r="M66" s="29">
        <v>34.64</v>
      </c>
      <c r="N66" s="29">
        <v>1739.2</v>
      </c>
      <c r="O66" s="106"/>
    </row>
    <row r="67" spans="1:15" x14ac:dyDescent="0.3">
      <c r="A67" t="s">
        <v>124</v>
      </c>
      <c r="C67" s="7">
        <v>65</v>
      </c>
      <c r="D67" s="29">
        <v>159</v>
      </c>
      <c r="E67" s="29">
        <v>2.88</v>
      </c>
      <c r="F67" s="1">
        <v>480</v>
      </c>
      <c r="G67" s="1">
        <v>3.02</v>
      </c>
      <c r="H67" s="1">
        <v>195200</v>
      </c>
      <c r="I67" s="29">
        <v>383.9</v>
      </c>
      <c r="J67" s="29">
        <f t="shared" si="3"/>
        <v>680.86733326367528</v>
      </c>
      <c r="K67" s="29">
        <v>3.13</v>
      </c>
      <c r="L67" s="1" t="s">
        <v>156</v>
      </c>
      <c r="M67" s="29">
        <v>33.76</v>
      </c>
      <c r="N67" s="29">
        <v>1366.1</v>
      </c>
      <c r="O67" s="106"/>
    </row>
    <row r="68" spans="1:15" x14ac:dyDescent="0.3">
      <c r="A68" t="s">
        <v>125</v>
      </c>
      <c r="C68" s="7">
        <v>66</v>
      </c>
      <c r="D68" s="29">
        <v>159</v>
      </c>
      <c r="E68" s="29">
        <v>2.88</v>
      </c>
      <c r="F68" s="1">
        <v>480</v>
      </c>
      <c r="G68" s="1">
        <v>3.02</v>
      </c>
      <c r="H68" s="1">
        <v>195200</v>
      </c>
      <c r="I68" s="29">
        <v>383.9</v>
      </c>
      <c r="J68" s="29">
        <f t="shared" si="3"/>
        <v>680.86733326367528</v>
      </c>
      <c r="K68" s="29">
        <v>3.13</v>
      </c>
      <c r="L68" s="1" t="s">
        <v>156</v>
      </c>
      <c r="M68" s="29">
        <v>33.76</v>
      </c>
      <c r="N68" s="29">
        <v>1333.2</v>
      </c>
      <c r="O68" s="106"/>
    </row>
    <row r="69" spans="1:15" x14ac:dyDescent="0.3">
      <c r="A69" t="s">
        <v>126</v>
      </c>
      <c r="C69" s="7">
        <v>67</v>
      </c>
      <c r="D69" s="29">
        <v>159</v>
      </c>
      <c r="E69" s="29">
        <v>2.88</v>
      </c>
      <c r="F69" s="1">
        <v>480</v>
      </c>
      <c r="G69" s="1">
        <v>3.02</v>
      </c>
      <c r="H69" s="1">
        <v>195200</v>
      </c>
      <c r="I69" s="29">
        <v>383.9</v>
      </c>
      <c r="J69" s="29">
        <f t="shared" si="3"/>
        <v>680.86733326367528</v>
      </c>
      <c r="K69" s="29">
        <v>3.13</v>
      </c>
      <c r="L69" s="1" t="s">
        <v>156</v>
      </c>
      <c r="M69" s="29">
        <v>41.92</v>
      </c>
      <c r="N69" s="29">
        <v>1465.9</v>
      </c>
      <c r="O69" s="106"/>
    </row>
    <row r="70" spans="1:15" x14ac:dyDescent="0.3">
      <c r="A70" t="s">
        <v>127</v>
      </c>
      <c r="C70" s="7">
        <v>68</v>
      </c>
      <c r="D70" s="29">
        <v>159</v>
      </c>
      <c r="E70" s="29">
        <v>2.88</v>
      </c>
      <c r="F70" s="1">
        <v>480</v>
      </c>
      <c r="G70" s="1">
        <v>3.02</v>
      </c>
      <c r="H70" s="1">
        <v>195200</v>
      </c>
      <c r="I70" s="29">
        <v>383.9</v>
      </c>
      <c r="J70" s="29">
        <f t="shared" si="3"/>
        <v>680.86733326367528</v>
      </c>
      <c r="K70" s="29">
        <v>3.13</v>
      </c>
      <c r="L70" s="1" t="s">
        <v>156</v>
      </c>
      <c r="M70" s="29">
        <v>41.92</v>
      </c>
      <c r="N70" s="29">
        <v>1451.7</v>
      </c>
      <c r="O70" s="106"/>
    </row>
    <row r="71" spans="1:15" x14ac:dyDescent="0.3">
      <c r="A71" t="s">
        <v>128</v>
      </c>
      <c r="C71" s="7">
        <v>69</v>
      </c>
      <c r="D71" s="29">
        <v>159</v>
      </c>
      <c r="E71" s="29">
        <v>3.8</v>
      </c>
      <c r="F71" s="1">
        <v>480</v>
      </c>
      <c r="G71" s="1">
        <v>3.02</v>
      </c>
      <c r="H71" s="1">
        <v>184433</v>
      </c>
      <c r="I71" s="29">
        <v>400.7</v>
      </c>
      <c r="J71" s="29">
        <f t="shared" si="3"/>
        <v>665.6899593842694</v>
      </c>
      <c r="K71" s="29">
        <v>5.07</v>
      </c>
      <c r="L71" s="1" t="s">
        <v>156</v>
      </c>
      <c r="M71" s="29">
        <v>33.76</v>
      </c>
      <c r="N71" s="29">
        <v>1642.4</v>
      </c>
      <c r="O71" s="106"/>
    </row>
    <row r="72" spans="1:15" x14ac:dyDescent="0.3">
      <c r="A72" t="s">
        <v>129</v>
      </c>
      <c r="C72" s="7">
        <v>70</v>
      </c>
      <c r="D72" s="29">
        <v>159</v>
      </c>
      <c r="E72" s="29">
        <v>3.8</v>
      </c>
      <c r="F72" s="1">
        <v>480</v>
      </c>
      <c r="G72" s="1">
        <v>3.02</v>
      </c>
      <c r="H72" s="1">
        <v>184433</v>
      </c>
      <c r="I72" s="29">
        <v>400.7</v>
      </c>
      <c r="J72" s="29">
        <f t="shared" si="3"/>
        <v>665.6899593842694</v>
      </c>
      <c r="K72" s="29">
        <v>5.07</v>
      </c>
      <c r="L72" s="1" t="s">
        <v>156</v>
      </c>
      <c r="M72" s="29">
        <v>33.76</v>
      </c>
      <c r="N72" s="29">
        <v>1647.8</v>
      </c>
      <c r="O72" s="106"/>
    </row>
    <row r="73" spans="1:15" x14ac:dyDescent="0.3">
      <c r="A73" t="s">
        <v>130</v>
      </c>
      <c r="C73" s="7">
        <v>71</v>
      </c>
      <c r="D73" s="29">
        <v>159</v>
      </c>
      <c r="E73" s="29">
        <v>4.5</v>
      </c>
      <c r="F73" s="1">
        <v>480</v>
      </c>
      <c r="G73" s="1">
        <v>3.02</v>
      </c>
      <c r="H73" s="1">
        <v>177000</v>
      </c>
      <c r="I73" s="29">
        <v>401</v>
      </c>
      <c r="J73" s="29">
        <f t="shared" si="3"/>
        <v>647.68900853218963</v>
      </c>
      <c r="K73" s="29">
        <v>7.07</v>
      </c>
      <c r="L73" s="1" t="s">
        <v>156</v>
      </c>
      <c r="M73" s="29">
        <v>33.76</v>
      </c>
      <c r="N73" s="29">
        <v>1745.8</v>
      </c>
      <c r="O73" s="106"/>
    </row>
    <row r="74" spans="1:15" x14ac:dyDescent="0.3">
      <c r="A74" t="s">
        <v>131</v>
      </c>
      <c r="C74" s="7">
        <v>72</v>
      </c>
      <c r="D74" s="29">
        <v>159</v>
      </c>
      <c r="E74" s="29">
        <v>4.5</v>
      </c>
      <c r="F74" s="1">
        <v>480</v>
      </c>
      <c r="G74" s="1">
        <v>3.02</v>
      </c>
      <c r="H74" s="1">
        <v>177000</v>
      </c>
      <c r="I74" s="29">
        <v>401</v>
      </c>
      <c r="J74" s="29">
        <f t="shared" si="3"/>
        <v>647.68900853218963</v>
      </c>
      <c r="K74" s="29">
        <v>7.07</v>
      </c>
      <c r="L74" s="1" t="s">
        <v>156</v>
      </c>
      <c r="M74" s="29">
        <v>33.76</v>
      </c>
      <c r="N74" s="29">
        <v>1715</v>
      </c>
      <c r="O74" s="107"/>
    </row>
    <row r="75" spans="1:15" ht="14.4" customHeight="1" x14ac:dyDescent="0.3">
      <c r="A75" t="s">
        <v>157</v>
      </c>
      <c r="C75" s="7">
        <v>73</v>
      </c>
      <c r="D75" s="29">
        <v>72.8</v>
      </c>
      <c r="E75" s="29">
        <v>2.85</v>
      </c>
      <c r="F75" s="1">
        <v>215</v>
      </c>
      <c r="G75" s="1">
        <v>2.95</v>
      </c>
      <c r="H75" s="1">
        <v>202000</v>
      </c>
      <c r="I75" s="29">
        <v>258</v>
      </c>
      <c r="J75" s="29">
        <v>729</v>
      </c>
      <c r="K75" s="29">
        <v>3.8</v>
      </c>
      <c r="L75" s="1" t="s">
        <v>3</v>
      </c>
      <c r="M75" s="29">
        <v>49.9</v>
      </c>
      <c r="N75" s="29">
        <v>415</v>
      </c>
      <c r="O75" s="105" t="s">
        <v>442</v>
      </c>
    </row>
    <row r="76" spans="1:15" x14ac:dyDescent="0.3">
      <c r="A76" t="s">
        <v>158</v>
      </c>
      <c r="C76" s="7">
        <v>74</v>
      </c>
      <c r="D76" s="29">
        <v>72.900000000000006</v>
      </c>
      <c r="E76" s="29">
        <v>2.79</v>
      </c>
      <c r="F76" s="1">
        <v>216</v>
      </c>
      <c r="G76" s="1">
        <v>2.96</v>
      </c>
      <c r="H76" s="1">
        <v>202000</v>
      </c>
      <c r="I76" s="29">
        <v>258</v>
      </c>
      <c r="J76" s="29">
        <v>729</v>
      </c>
      <c r="K76" s="29">
        <v>3.8</v>
      </c>
      <c r="L76" s="1" t="s">
        <v>3</v>
      </c>
      <c r="M76" s="29">
        <v>49.9</v>
      </c>
      <c r="N76" s="29">
        <v>450</v>
      </c>
      <c r="O76" s="106"/>
    </row>
    <row r="77" spans="1:15" x14ac:dyDescent="0.3">
      <c r="A77" t="s">
        <v>159</v>
      </c>
      <c r="C77" s="7">
        <v>75</v>
      </c>
      <c r="D77" s="29">
        <v>72.8</v>
      </c>
      <c r="E77" s="29">
        <v>2.78</v>
      </c>
      <c r="F77" s="1">
        <v>216</v>
      </c>
      <c r="G77" s="1">
        <v>2.97</v>
      </c>
      <c r="H77" s="1">
        <v>202000</v>
      </c>
      <c r="I77" s="29">
        <v>258</v>
      </c>
      <c r="J77" s="29">
        <v>729</v>
      </c>
      <c r="K77" s="29">
        <v>3.8</v>
      </c>
      <c r="L77" s="1" t="s">
        <v>3</v>
      </c>
      <c r="M77" s="29">
        <v>49.9</v>
      </c>
      <c r="N77" s="29">
        <v>377</v>
      </c>
      <c r="O77" s="106"/>
    </row>
    <row r="78" spans="1:15" x14ac:dyDescent="0.3">
      <c r="A78" t="s">
        <v>160</v>
      </c>
      <c r="C78" s="7">
        <v>76</v>
      </c>
      <c r="D78" s="29">
        <v>73.3</v>
      </c>
      <c r="E78" s="29">
        <v>2.79</v>
      </c>
      <c r="F78" s="1">
        <v>216</v>
      </c>
      <c r="G78" s="1">
        <v>2.95</v>
      </c>
      <c r="H78" s="1">
        <v>202000</v>
      </c>
      <c r="I78" s="29">
        <v>258</v>
      </c>
      <c r="J78" s="29">
        <v>729</v>
      </c>
      <c r="K78" s="29">
        <v>3.8</v>
      </c>
      <c r="L78" s="1" t="s">
        <v>3</v>
      </c>
      <c r="M78" s="29">
        <v>49.9</v>
      </c>
      <c r="N78" s="29">
        <v>294</v>
      </c>
      <c r="O78" s="106"/>
    </row>
    <row r="79" spans="1:15" x14ac:dyDescent="0.3">
      <c r="A79" t="s">
        <v>161</v>
      </c>
      <c r="C79" s="7">
        <v>77</v>
      </c>
      <c r="D79" s="29">
        <v>73</v>
      </c>
      <c r="E79" s="29">
        <v>2.83</v>
      </c>
      <c r="F79" s="1">
        <v>214</v>
      </c>
      <c r="G79" s="1">
        <v>2.93</v>
      </c>
      <c r="H79" s="1">
        <v>202000</v>
      </c>
      <c r="I79" s="29">
        <v>258</v>
      </c>
      <c r="J79" s="29">
        <v>729</v>
      </c>
      <c r="K79" s="29">
        <v>3.8</v>
      </c>
      <c r="L79" s="1" t="s">
        <v>3</v>
      </c>
      <c r="M79" s="29">
        <v>49.9</v>
      </c>
      <c r="N79" s="29">
        <v>396</v>
      </c>
      <c r="O79" s="106"/>
    </row>
    <row r="80" spans="1:15" x14ac:dyDescent="0.3">
      <c r="A80" t="s">
        <v>163</v>
      </c>
      <c r="C80" s="7">
        <v>78</v>
      </c>
      <c r="D80" s="29">
        <v>73</v>
      </c>
      <c r="E80" s="29">
        <v>2.84</v>
      </c>
      <c r="F80" s="1">
        <v>215</v>
      </c>
      <c r="G80" s="1">
        <v>2.95</v>
      </c>
      <c r="H80" s="1">
        <v>202000</v>
      </c>
      <c r="I80" s="29">
        <v>258</v>
      </c>
      <c r="J80" s="29">
        <v>729</v>
      </c>
      <c r="K80" s="29">
        <v>3.8</v>
      </c>
      <c r="L80" s="1" t="s">
        <v>3</v>
      </c>
      <c r="M80" s="29">
        <v>49.9</v>
      </c>
      <c r="N80" s="29">
        <v>343</v>
      </c>
      <c r="O80" s="106"/>
    </row>
    <row r="81" spans="1:15" x14ac:dyDescent="0.3">
      <c r="A81" t="s">
        <v>164</v>
      </c>
      <c r="C81" s="7">
        <v>79</v>
      </c>
      <c r="D81" s="29">
        <v>73</v>
      </c>
      <c r="E81" s="29">
        <v>2.84</v>
      </c>
      <c r="F81" s="1">
        <v>216</v>
      </c>
      <c r="G81" s="1">
        <v>2.96</v>
      </c>
      <c r="H81" s="1">
        <v>202000</v>
      </c>
      <c r="I81" s="29">
        <v>258</v>
      </c>
      <c r="J81" s="29">
        <v>729</v>
      </c>
      <c r="K81" s="29">
        <v>3.8</v>
      </c>
      <c r="L81" s="1" t="s">
        <v>3</v>
      </c>
      <c r="M81" s="29">
        <v>49.9</v>
      </c>
      <c r="N81" s="29">
        <v>252</v>
      </c>
      <c r="O81" s="106"/>
    </row>
    <row r="82" spans="1:15" x14ac:dyDescent="0.3">
      <c r="A82" t="s">
        <v>165</v>
      </c>
      <c r="C82" s="7">
        <v>80</v>
      </c>
      <c r="D82" s="29">
        <v>72.8</v>
      </c>
      <c r="E82" s="29">
        <v>2.84</v>
      </c>
      <c r="F82" s="1">
        <v>216</v>
      </c>
      <c r="G82" s="1">
        <v>2.97</v>
      </c>
      <c r="H82" s="1">
        <v>202000</v>
      </c>
      <c r="I82" s="29">
        <v>258</v>
      </c>
      <c r="J82" s="29">
        <v>729</v>
      </c>
      <c r="K82" s="29">
        <v>3.8</v>
      </c>
      <c r="L82" s="1" t="s">
        <v>3</v>
      </c>
      <c r="M82" s="29">
        <v>63.6</v>
      </c>
      <c r="N82" s="29">
        <v>487</v>
      </c>
      <c r="O82" s="106"/>
    </row>
    <row r="83" spans="1:15" x14ac:dyDescent="0.3">
      <c r="A83" t="s">
        <v>166</v>
      </c>
      <c r="C83" s="7">
        <v>81</v>
      </c>
      <c r="D83" s="29">
        <v>73.5</v>
      </c>
      <c r="E83" s="29">
        <v>2.77</v>
      </c>
      <c r="F83" s="1">
        <v>216</v>
      </c>
      <c r="G83" s="1">
        <v>2.94</v>
      </c>
      <c r="H83" s="1">
        <v>202000</v>
      </c>
      <c r="I83" s="29">
        <v>258</v>
      </c>
      <c r="J83" s="29">
        <v>729</v>
      </c>
      <c r="K83" s="29">
        <v>3.8</v>
      </c>
      <c r="L83" s="1" t="s">
        <v>3</v>
      </c>
      <c r="M83" s="29">
        <v>63.6</v>
      </c>
      <c r="N83" s="29">
        <v>487</v>
      </c>
      <c r="O83" s="106"/>
    </row>
    <row r="84" spans="1:15" x14ac:dyDescent="0.3">
      <c r="A84" t="s">
        <v>167</v>
      </c>
      <c r="C84" s="7">
        <v>82</v>
      </c>
      <c r="D84" s="29">
        <v>73</v>
      </c>
      <c r="E84" s="29">
        <v>2.8</v>
      </c>
      <c r="F84" s="1">
        <v>216</v>
      </c>
      <c r="G84" s="1">
        <v>2.96</v>
      </c>
      <c r="H84" s="1">
        <v>202000</v>
      </c>
      <c r="I84" s="29">
        <v>258</v>
      </c>
      <c r="J84" s="29">
        <v>729</v>
      </c>
      <c r="K84" s="29">
        <v>3.8</v>
      </c>
      <c r="L84" s="1" t="s">
        <v>3</v>
      </c>
      <c r="M84" s="29">
        <v>63.6</v>
      </c>
      <c r="N84" s="29">
        <v>434</v>
      </c>
      <c r="O84" s="106"/>
    </row>
    <row r="85" spans="1:15" x14ac:dyDescent="0.3">
      <c r="A85" t="s">
        <v>168</v>
      </c>
      <c r="C85" s="7">
        <v>83</v>
      </c>
      <c r="D85" s="29">
        <v>73.3</v>
      </c>
      <c r="E85" s="29">
        <v>2.84</v>
      </c>
      <c r="F85" s="1">
        <v>217</v>
      </c>
      <c r="G85" s="1">
        <v>2.96</v>
      </c>
      <c r="H85" s="1">
        <v>202000</v>
      </c>
      <c r="I85" s="29">
        <v>258</v>
      </c>
      <c r="J85" s="29">
        <v>729</v>
      </c>
      <c r="K85" s="29">
        <v>3.8</v>
      </c>
      <c r="L85" s="1" t="s">
        <v>3</v>
      </c>
      <c r="M85" s="29">
        <v>63.6</v>
      </c>
      <c r="N85" s="29">
        <v>339</v>
      </c>
      <c r="O85" s="106"/>
    </row>
    <row r="86" spans="1:15" x14ac:dyDescent="0.3">
      <c r="A86" t="s">
        <v>162</v>
      </c>
      <c r="C86" s="7">
        <v>84</v>
      </c>
      <c r="D86" s="29">
        <v>72.8</v>
      </c>
      <c r="E86" s="29">
        <v>2.8</v>
      </c>
      <c r="F86" s="1">
        <v>215</v>
      </c>
      <c r="G86" s="1">
        <v>2.95</v>
      </c>
      <c r="H86" s="1">
        <v>202000</v>
      </c>
      <c r="I86" s="29">
        <v>258</v>
      </c>
      <c r="J86" s="29">
        <v>729</v>
      </c>
      <c r="K86" s="29">
        <v>3.8</v>
      </c>
      <c r="L86" s="1" t="s">
        <v>3</v>
      </c>
      <c r="M86" s="29">
        <v>63.6</v>
      </c>
      <c r="N86" s="29">
        <v>426</v>
      </c>
      <c r="O86" s="106"/>
    </row>
    <row r="87" spans="1:15" x14ac:dyDescent="0.3">
      <c r="A87" t="s">
        <v>169</v>
      </c>
      <c r="C87" s="7">
        <v>85</v>
      </c>
      <c r="D87" s="29">
        <v>72.8</v>
      </c>
      <c r="E87" s="29">
        <v>2.85</v>
      </c>
      <c r="F87" s="1">
        <v>216</v>
      </c>
      <c r="G87" s="1">
        <v>2.97</v>
      </c>
      <c r="H87" s="1">
        <v>202000</v>
      </c>
      <c r="I87" s="29">
        <v>258</v>
      </c>
      <c r="J87" s="29">
        <v>729</v>
      </c>
      <c r="K87" s="29">
        <v>3.8</v>
      </c>
      <c r="L87" s="1" t="s">
        <v>3</v>
      </c>
      <c r="M87" s="29">
        <v>63.6</v>
      </c>
      <c r="N87" s="29">
        <v>403</v>
      </c>
      <c r="O87" s="106"/>
    </row>
    <row r="88" spans="1:15" x14ac:dyDescent="0.3">
      <c r="A88" t="s">
        <v>170</v>
      </c>
      <c r="C88" s="7">
        <v>86</v>
      </c>
      <c r="D88" s="29">
        <v>72.8</v>
      </c>
      <c r="E88" s="29">
        <v>2.82</v>
      </c>
      <c r="F88" s="1">
        <v>216</v>
      </c>
      <c r="G88" s="1">
        <v>2.97</v>
      </c>
      <c r="H88" s="1">
        <v>202000</v>
      </c>
      <c r="I88" s="29">
        <v>258</v>
      </c>
      <c r="J88" s="29">
        <v>729</v>
      </c>
      <c r="K88" s="29">
        <v>3.8</v>
      </c>
      <c r="L88" s="1" t="s">
        <v>3</v>
      </c>
      <c r="M88" s="29">
        <v>63.6</v>
      </c>
      <c r="N88" s="29">
        <v>282</v>
      </c>
      <c r="O88" s="106"/>
    </row>
    <row r="89" spans="1:15" x14ac:dyDescent="0.3">
      <c r="A89" t="s">
        <v>171</v>
      </c>
      <c r="C89" s="7">
        <v>87</v>
      </c>
      <c r="D89" s="29">
        <v>89.3</v>
      </c>
      <c r="E89" s="29">
        <v>3.12</v>
      </c>
      <c r="F89" s="1">
        <v>266</v>
      </c>
      <c r="G89" s="1">
        <v>2.98</v>
      </c>
      <c r="H89" s="1">
        <v>201000</v>
      </c>
      <c r="I89" s="29">
        <v>321</v>
      </c>
      <c r="J89" s="29">
        <v>673</v>
      </c>
      <c r="K89" s="29">
        <v>4.9000000000000004</v>
      </c>
      <c r="L89" s="1" t="s">
        <v>3</v>
      </c>
      <c r="M89" s="29">
        <v>63.6</v>
      </c>
      <c r="N89" s="29">
        <v>750</v>
      </c>
      <c r="O89" s="106"/>
    </row>
    <row r="90" spans="1:15" x14ac:dyDescent="0.3">
      <c r="A90" t="s">
        <v>172</v>
      </c>
      <c r="C90" s="7">
        <v>88</v>
      </c>
      <c r="D90" s="29">
        <v>89.3</v>
      </c>
      <c r="E90" s="29">
        <v>3.15</v>
      </c>
      <c r="F90" s="1">
        <v>266</v>
      </c>
      <c r="G90" s="1">
        <v>2.98</v>
      </c>
      <c r="H90" s="1">
        <v>201000</v>
      </c>
      <c r="I90" s="29">
        <v>321</v>
      </c>
      <c r="J90" s="29">
        <v>673</v>
      </c>
      <c r="K90" s="29">
        <v>4.9000000000000004</v>
      </c>
      <c r="L90" s="1" t="s">
        <v>3</v>
      </c>
      <c r="M90" s="29">
        <v>63.6</v>
      </c>
      <c r="N90" s="29">
        <v>828</v>
      </c>
      <c r="O90" s="106"/>
    </row>
    <row r="91" spans="1:15" x14ac:dyDescent="0.3">
      <c r="A91" t="s">
        <v>173</v>
      </c>
      <c r="C91" s="7">
        <v>89</v>
      </c>
      <c r="D91" s="29">
        <v>89.5</v>
      </c>
      <c r="E91" s="29">
        <v>3.13</v>
      </c>
      <c r="F91" s="1">
        <v>265</v>
      </c>
      <c r="G91" s="1">
        <v>2.96</v>
      </c>
      <c r="H91" s="1">
        <v>201000</v>
      </c>
      <c r="I91" s="29">
        <v>321</v>
      </c>
      <c r="J91" s="29">
        <v>673</v>
      </c>
      <c r="K91" s="29">
        <v>4.9000000000000004</v>
      </c>
      <c r="L91" s="1" t="s">
        <v>3</v>
      </c>
      <c r="M91" s="29">
        <v>63.6</v>
      </c>
      <c r="N91" s="29">
        <v>726</v>
      </c>
      <c r="O91" s="106"/>
    </row>
    <row r="92" spans="1:15" x14ac:dyDescent="0.3">
      <c r="A92" t="s">
        <v>174</v>
      </c>
      <c r="C92" s="7">
        <v>90</v>
      </c>
      <c r="D92" s="29">
        <v>89.3</v>
      </c>
      <c r="E92" s="29">
        <v>3.12</v>
      </c>
      <c r="F92" s="1">
        <v>265</v>
      </c>
      <c r="G92" s="1">
        <v>2.97</v>
      </c>
      <c r="H92" s="1">
        <v>201000</v>
      </c>
      <c r="I92" s="29">
        <v>321</v>
      </c>
      <c r="J92" s="29">
        <v>673</v>
      </c>
      <c r="K92" s="29">
        <v>4.9000000000000004</v>
      </c>
      <c r="L92" s="1" t="s">
        <v>3</v>
      </c>
      <c r="M92" s="29">
        <v>63.6</v>
      </c>
      <c r="N92" s="29">
        <v>536</v>
      </c>
      <c r="O92" s="107"/>
    </row>
    <row r="93" spans="1:15" x14ac:dyDescent="0.3">
      <c r="A93" t="s">
        <v>175</v>
      </c>
      <c r="C93" s="7">
        <v>91</v>
      </c>
      <c r="D93" s="29">
        <v>73.069999999999993</v>
      </c>
      <c r="E93" s="29">
        <v>2.83</v>
      </c>
      <c r="F93" s="1">
        <v>440</v>
      </c>
      <c r="G93" s="1">
        <v>6.02</v>
      </c>
      <c r="H93" s="1">
        <v>206000</v>
      </c>
      <c r="I93" s="29">
        <v>298</v>
      </c>
      <c r="J93" s="29">
        <v>725</v>
      </c>
      <c r="K93" s="29">
        <v>4.3</v>
      </c>
      <c r="L93" s="1" t="s">
        <v>3</v>
      </c>
      <c r="M93" s="29">
        <v>102.1</v>
      </c>
      <c r="N93" s="29">
        <v>567.20000000000005</v>
      </c>
      <c r="O93" s="114" t="s">
        <v>443</v>
      </c>
    </row>
    <row r="94" spans="1:15" x14ac:dyDescent="0.3">
      <c r="A94" t="s">
        <v>176</v>
      </c>
      <c r="C94" s="7">
        <v>92</v>
      </c>
      <c r="D94" s="29">
        <v>73.8</v>
      </c>
      <c r="E94" s="29">
        <v>2.82</v>
      </c>
      <c r="F94" s="1">
        <v>440</v>
      </c>
      <c r="G94" s="1">
        <v>5.96</v>
      </c>
      <c r="H94" s="1">
        <v>206000</v>
      </c>
      <c r="I94" s="29">
        <v>298</v>
      </c>
      <c r="J94" s="29">
        <v>725</v>
      </c>
      <c r="K94" s="29">
        <v>4.3</v>
      </c>
      <c r="L94" s="1" t="s">
        <v>3</v>
      </c>
      <c r="M94" s="29">
        <v>140</v>
      </c>
      <c r="N94" s="29">
        <v>749.7</v>
      </c>
      <c r="O94" s="115"/>
    </row>
    <row r="95" spans="1:15" x14ac:dyDescent="0.3">
      <c r="A95" t="s">
        <v>177</v>
      </c>
      <c r="C95" s="7">
        <v>93</v>
      </c>
      <c r="D95" s="29">
        <v>89.26</v>
      </c>
      <c r="E95" s="29">
        <v>2.8</v>
      </c>
      <c r="F95" s="1">
        <v>535</v>
      </c>
      <c r="G95" s="1">
        <v>5.99</v>
      </c>
      <c r="H95" s="1">
        <v>201000</v>
      </c>
      <c r="I95" s="29">
        <v>322</v>
      </c>
      <c r="J95" s="29">
        <v>653</v>
      </c>
      <c r="K95" s="29">
        <v>3.8</v>
      </c>
      <c r="L95" s="1" t="s">
        <v>3</v>
      </c>
      <c r="M95" s="29">
        <v>92.3</v>
      </c>
      <c r="N95" s="29">
        <v>812.8</v>
      </c>
      <c r="O95" s="115"/>
    </row>
    <row r="96" spans="1:15" x14ac:dyDescent="0.3">
      <c r="A96" t="s">
        <v>178</v>
      </c>
      <c r="C96" s="7">
        <v>94</v>
      </c>
      <c r="D96" s="29">
        <v>88.99</v>
      </c>
      <c r="E96" s="29">
        <v>2.76</v>
      </c>
      <c r="F96" s="1">
        <v>536</v>
      </c>
      <c r="G96" s="1">
        <v>6.02</v>
      </c>
      <c r="H96" s="1">
        <v>201000</v>
      </c>
      <c r="I96" s="29">
        <v>322</v>
      </c>
      <c r="J96" s="29">
        <v>653</v>
      </c>
      <c r="K96" s="29">
        <v>3.8</v>
      </c>
      <c r="L96" s="1" t="s">
        <v>3</v>
      </c>
      <c r="M96" s="29">
        <v>125.2</v>
      </c>
      <c r="N96" s="29">
        <v>963.1</v>
      </c>
      <c r="O96" s="116"/>
    </row>
    <row r="97" spans="1:15" x14ac:dyDescent="0.3">
      <c r="A97" t="s">
        <v>199</v>
      </c>
      <c r="C97" s="7">
        <v>95</v>
      </c>
      <c r="D97" s="29">
        <v>104</v>
      </c>
      <c r="E97" s="29">
        <v>2</v>
      </c>
      <c r="F97" s="1">
        <v>300</v>
      </c>
      <c r="G97" s="1">
        <v>2.88</v>
      </c>
      <c r="H97" s="1">
        <v>191900</v>
      </c>
      <c r="I97" s="29">
        <v>412</v>
      </c>
      <c r="J97" s="29">
        <v>631</v>
      </c>
      <c r="K97" s="29">
        <v>4.25</v>
      </c>
      <c r="L97" s="1" t="s">
        <v>3</v>
      </c>
      <c r="M97" s="29">
        <v>31</v>
      </c>
      <c r="N97" s="29">
        <v>699</v>
      </c>
      <c r="O97" s="117" t="s">
        <v>421</v>
      </c>
    </row>
    <row r="98" spans="1:15" x14ac:dyDescent="0.3">
      <c r="A98" t="s">
        <v>200</v>
      </c>
      <c r="C98" s="7">
        <v>96</v>
      </c>
      <c r="D98" s="29">
        <v>104</v>
      </c>
      <c r="E98" s="29">
        <v>2</v>
      </c>
      <c r="F98" s="1">
        <v>300</v>
      </c>
      <c r="G98" s="1">
        <v>2.88</v>
      </c>
      <c r="H98" s="1">
        <v>191900</v>
      </c>
      <c r="I98" s="29">
        <v>412</v>
      </c>
      <c r="J98" s="29">
        <v>631</v>
      </c>
      <c r="K98" s="29">
        <v>4.25</v>
      </c>
      <c r="L98" s="1" t="s">
        <v>3</v>
      </c>
      <c r="M98" s="29">
        <v>49</v>
      </c>
      <c r="N98" s="29">
        <v>901</v>
      </c>
      <c r="O98" s="117"/>
    </row>
    <row r="99" spans="1:15" x14ac:dyDescent="0.3">
      <c r="A99" t="s">
        <v>201</v>
      </c>
      <c r="C99" s="7">
        <v>97</v>
      </c>
      <c r="D99" s="29">
        <v>104</v>
      </c>
      <c r="E99" s="29">
        <v>2</v>
      </c>
      <c r="F99" s="1">
        <v>300</v>
      </c>
      <c r="G99" s="1">
        <v>2.88</v>
      </c>
      <c r="H99" s="1">
        <v>191900</v>
      </c>
      <c r="I99" s="29">
        <v>412</v>
      </c>
      <c r="J99" s="29">
        <v>631</v>
      </c>
      <c r="K99" s="29">
        <v>4.25</v>
      </c>
      <c r="L99" s="1" t="s">
        <v>3</v>
      </c>
      <c r="M99" s="29">
        <v>65</v>
      </c>
      <c r="N99" s="29">
        <v>1133</v>
      </c>
      <c r="O99" s="117"/>
    </row>
    <row r="100" spans="1:15" x14ac:dyDescent="0.3">
      <c r="A100" t="s">
        <v>202</v>
      </c>
      <c r="C100" s="7">
        <v>98</v>
      </c>
      <c r="D100" s="29">
        <v>114.3</v>
      </c>
      <c r="E100" s="29">
        <v>6.02</v>
      </c>
      <c r="F100" s="1">
        <v>300</v>
      </c>
      <c r="G100" s="1">
        <v>2.62</v>
      </c>
      <c r="H100" s="1">
        <v>183600</v>
      </c>
      <c r="I100" s="29">
        <v>266</v>
      </c>
      <c r="J100" s="29">
        <v>539</v>
      </c>
      <c r="K100" s="29">
        <v>8.4</v>
      </c>
      <c r="L100" s="1" t="s">
        <v>3</v>
      </c>
      <c r="M100" s="29">
        <v>31</v>
      </c>
      <c r="N100" s="29">
        <v>1593</v>
      </c>
      <c r="O100" s="117"/>
    </row>
    <row r="101" spans="1:15" x14ac:dyDescent="0.3">
      <c r="A101" t="s">
        <v>203</v>
      </c>
      <c r="C101" s="7">
        <v>99</v>
      </c>
      <c r="D101" s="29">
        <v>114.3</v>
      </c>
      <c r="E101" s="29">
        <v>6.02</v>
      </c>
      <c r="F101" s="1">
        <v>300</v>
      </c>
      <c r="G101" s="1">
        <v>2.62</v>
      </c>
      <c r="H101" s="1">
        <v>183600</v>
      </c>
      <c r="I101" s="29">
        <v>266</v>
      </c>
      <c r="J101" s="29">
        <v>539</v>
      </c>
      <c r="K101" s="29">
        <v>8.4</v>
      </c>
      <c r="L101" s="1" t="s">
        <v>3</v>
      </c>
      <c r="M101" s="29">
        <v>49</v>
      </c>
      <c r="N101" s="29">
        <v>1648</v>
      </c>
      <c r="O101" s="117"/>
    </row>
    <row r="102" spans="1:15" x14ac:dyDescent="0.3">
      <c r="A102" t="s">
        <v>204</v>
      </c>
      <c r="C102" s="7">
        <v>100</v>
      </c>
      <c r="D102" s="29">
        <v>114.3</v>
      </c>
      <c r="E102" s="29">
        <v>6.02</v>
      </c>
      <c r="F102" s="1">
        <v>300</v>
      </c>
      <c r="G102" s="1">
        <v>2.62</v>
      </c>
      <c r="H102" s="1">
        <v>183600</v>
      </c>
      <c r="I102" s="29">
        <v>266</v>
      </c>
      <c r="J102" s="29">
        <v>539</v>
      </c>
      <c r="K102" s="29">
        <v>8.4</v>
      </c>
      <c r="L102" s="1" t="s">
        <v>3</v>
      </c>
      <c r="M102" s="29">
        <v>65</v>
      </c>
      <c r="N102" s="29">
        <v>1674</v>
      </c>
      <c r="O102" s="117"/>
    </row>
    <row r="103" spans="1:15" ht="14.4" customHeight="1" x14ac:dyDescent="0.3">
      <c r="A103" t="s">
        <v>205</v>
      </c>
      <c r="C103" s="7">
        <v>101</v>
      </c>
      <c r="D103" s="29">
        <v>120</v>
      </c>
      <c r="E103" s="29">
        <v>1.77</v>
      </c>
      <c r="F103" s="1">
        <v>360</v>
      </c>
      <c r="G103" s="1">
        <v>3</v>
      </c>
      <c r="H103" s="1">
        <v>185000</v>
      </c>
      <c r="I103" s="29">
        <v>286.7</v>
      </c>
      <c r="J103" s="29">
        <v>789.6</v>
      </c>
      <c r="K103" s="29">
        <v>6.7</v>
      </c>
      <c r="L103" s="1" t="s">
        <v>156</v>
      </c>
      <c r="M103" s="29">
        <v>50.72</v>
      </c>
      <c r="N103" s="29">
        <v>823.2</v>
      </c>
      <c r="O103" s="114" t="s">
        <v>422</v>
      </c>
    </row>
    <row r="104" spans="1:15" x14ac:dyDescent="0.3">
      <c r="A104" t="s">
        <v>206</v>
      </c>
      <c r="C104" s="7">
        <v>102</v>
      </c>
      <c r="D104" s="29">
        <v>120</v>
      </c>
      <c r="E104" s="29">
        <v>1.77</v>
      </c>
      <c r="F104" s="1">
        <v>360</v>
      </c>
      <c r="G104" s="1">
        <v>3</v>
      </c>
      <c r="H104" s="1">
        <v>185000</v>
      </c>
      <c r="I104" s="29">
        <v>286.7</v>
      </c>
      <c r="J104" s="29">
        <v>789.6</v>
      </c>
      <c r="K104" s="29">
        <v>6.7</v>
      </c>
      <c r="L104" s="1" t="s">
        <v>156</v>
      </c>
      <c r="M104" s="29">
        <v>47.76</v>
      </c>
      <c r="N104" s="29">
        <v>813.8</v>
      </c>
      <c r="O104" s="115"/>
    </row>
    <row r="105" spans="1:15" x14ac:dyDescent="0.3">
      <c r="A105" t="s">
        <v>207</v>
      </c>
      <c r="C105" s="7">
        <v>103</v>
      </c>
      <c r="D105" s="29">
        <v>120</v>
      </c>
      <c r="E105" s="29">
        <v>1.77</v>
      </c>
      <c r="F105" s="1">
        <v>360</v>
      </c>
      <c r="G105" s="1">
        <v>3</v>
      </c>
      <c r="H105" s="1">
        <v>185000</v>
      </c>
      <c r="I105" s="29">
        <v>286.7</v>
      </c>
      <c r="J105" s="29">
        <v>789.6</v>
      </c>
      <c r="K105" s="29">
        <v>6.7</v>
      </c>
      <c r="L105" s="1" t="s">
        <v>156</v>
      </c>
      <c r="M105" s="29">
        <v>45.84</v>
      </c>
      <c r="N105" s="29">
        <v>802.2</v>
      </c>
      <c r="O105" s="115"/>
    </row>
    <row r="106" spans="1:15" x14ac:dyDescent="0.3">
      <c r="A106" t="s">
        <v>208</v>
      </c>
      <c r="C106" s="7">
        <v>104</v>
      </c>
      <c r="D106" s="29">
        <v>120</v>
      </c>
      <c r="E106" s="29">
        <v>1.77</v>
      </c>
      <c r="F106" s="1">
        <v>360</v>
      </c>
      <c r="G106" s="1">
        <v>3</v>
      </c>
      <c r="H106" s="1">
        <v>185000</v>
      </c>
      <c r="I106" s="29">
        <v>286.7</v>
      </c>
      <c r="J106" s="29">
        <v>789.6</v>
      </c>
      <c r="K106" s="29">
        <v>6.7</v>
      </c>
      <c r="L106" s="1" t="s">
        <v>156</v>
      </c>
      <c r="M106" s="29">
        <v>45.52</v>
      </c>
      <c r="N106" s="29">
        <v>774.3</v>
      </c>
      <c r="O106" s="115"/>
    </row>
    <row r="107" spans="1:15" x14ac:dyDescent="0.3">
      <c r="A107" t="s">
        <v>209</v>
      </c>
      <c r="C107" s="7">
        <v>105</v>
      </c>
      <c r="D107" s="29">
        <v>120</v>
      </c>
      <c r="E107" s="29">
        <v>1.77</v>
      </c>
      <c r="F107" s="1">
        <v>360</v>
      </c>
      <c r="G107" s="1">
        <v>3</v>
      </c>
      <c r="H107" s="1">
        <v>185000</v>
      </c>
      <c r="I107" s="29">
        <v>286.7</v>
      </c>
      <c r="J107" s="29">
        <v>789.6</v>
      </c>
      <c r="K107" s="29">
        <v>6.7</v>
      </c>
      <c r="L107" s="1" t="s">
        <v>156</v>
      </c>
      <c r="M107" s="29">
        <v>46.88</v>
      </c>
      <c r="N107" s="29">
        <v>806.7</v>
      </c>
      <c r="O107" s="115"/>
    </row>
    <row r="108" spans="1:15" x14ac:dyDescent="0.3">
      <c r="A108" t="s">
        <v>210</v>
      </c>
      <c r="C108" s="7">
        <v>106</v>
      </c>
      <c r="D108" s="29">
        <v>120</v>
      </c>
      <c r="E108" s="29">
        <v>1.77</v>
      </c>
      <c r="F108" s="1">
        <v>360</v>
      </c>
      <c r="G108" s="1">
        <v>3</v>
      </c>
      <c r="H108" s="1">
        <v>185000</v>
      </c>
      <c r="I108" s="29">
        <v>286.7</v>
      </c>
      <c r="J108" s="29">
        <v>789.6</v>
      </c>
      <c r="K108" s="29">
        <v>6.7</v>
      </c>
      <c r="L108" s="1" t="s">
        <v>156</v>
      </c>
      <c r="M108" s="29">
        <v>44.96</v>
      </c>
      <c r="N108" s="29">
        <v>768.4</v>
      </c>
      <c r="O108" s="115"/>
    </row>
    <row r="109" spans="1:15" x14ac:dyDescent="0.3">
      <c r="A109" t="s">
        <v>211</v>
      </c>
      <c r="C109" s="7">
        <v>107</v>
      </c>
      <c r="D109" s="29">
        <v>120</v>
      </c>
      <c r="E109" s="29">
        <v>1.77</v>
      </c>
      <c r="F109" s="1">
        <v>360</v>
      </c>
      <c r="G109" s="1">
        <v>3</v>
      </c>
      <c r="H109" s="1">
        <v>185000</v>
      </c>
      <c r="I109" s="29">
        <v>286.7</v>
      </c>
      <c r="J109" s="29">
        <v>789.6</v>
      </c>
      <c r="K109" s="29">
        <v>6.7</v>
      </c>
      <c r="L109" s="1" t="s">
        <v>156</v>
      </c>
      <c r="M109" s="29">
        <v>44.24</v>
      </c>
      <c r="N109" s="29">
        <v>777.2</v>
      </c>
      <c r="O109" s="116"/>
    </row>
    <row r="110" spans="1:15" x14ac:dyDescent="0.3">
      <c r="A110" t="s">
        <v>219</v>
      </c>
      <c r="C110" s="7">
        <v>108</v>
      </c>
      <c r="D110" s="29">
        <v>168.9</v>
      </c>
      <c r="E110" s="29">
        <v>2.86</v>
      </c>
      <c r="F110" s="1">
        <v>510</v>
      </c>
      <c r="G110" s="1">
        <v>3.02</v>
      </c>
      <c r="H110" s="1">
        <v>196300</v>
      </c>
      <c r="I110" s="29">
        <v>339.6</v>
      </c>
      <c r="J110" s="29">
        <v>770.6</v>
      </c>
      <c r="K110" s="29">
        <v>8</v>
      </c>
      <c r="L110" s="1" t="s">
        <v>3</v>
      </c>
      <c r="M110" s="29">
        <v>41.2</v>
      </c>
      <c r="N110" s="29">
        <v>1707.5</v>
      </c>
      <c r="O110" s="117" t="s">
        <v>423</v>
      </c>
    </row>
    <row r="111" spans="1:15" x14ac:dyDescent="0.3">
      <c r="A111" t="s">
        <v>220</v>
      </c>
      <c r="C111" s="7">
        <v>109</v>
      </c>
      <c r="D111" s="29">
        <v>168.4</v>
      </c>
      <c r="E111" s="29">
        <v>2.86</v>
      </c>
      <c r="F111" s="1">
        <v>510</v>
      </c>
      <c r="G111" s="1">
        <v>3.03</v>
      </c>
      <c r="H111" s="1">
        <v>196300</v>
      </c>
      <c r="I111" s="29">
        <v>339.6</v>
      </c>
      <c r="J111" s="29">
        <v>770.6</v>
      </c>
      <c r="K111" s="29">
        <v>8</v>
      </c>
      <c r="L111" s="1" t="s">
        <v>3</v>
      </c>
      <c r="M111" s="29">
        <v>41.7</v>
      </c>
      <c r="N111" s="29">
        <v>1595.1</v>
      </c>
      <c r="O111" s="117"/>
    </row>
    <row r="112" spans="1:15" x14ac:dyDescent="0.3">
      <c r="A112" t="s">
        <v>221</v>
      </c>
      <c r="C112" s="7">
        <v>110</v>
      </c>
      <c r="D112" s="29">
        <v>169.7</v>
      </c>
      <c r="E112" s="29">
        <v>2.86</v>
      </c>
      <c r="F112" s="1">
        <v>510</v>
      </c>
      <c r="G112" s="1">
        <v>3.01</v>
      </c>
      <c r="H112" s="1">
        <v>196300</v>
      </c>
      <c r="I112" s="29">
        <v>339.6</v>
      </c>
      <c r="J112" s="29">
        <v>770.6</v>
      </c>
      <c r="K112" s="29">
        <v>8</v>
      </c>
      <c r="L112" s="1" t="s">
        <v>3</v>
      </c>
      <c r="M112" s="29">
        <v>41</v>
      </c>
      <c r="N112" s="29">
        <v>1607.4</v>
      </c>
      <c r="O112" s="117"/>
    </row>
    <row r="113" spans="1:15" x14ac:dyDescent="0.3">
      <c r="A113" t="s">
        <v>222</v>
      </c>
      <c r="C113" s="7">
        <v>111</v>
      </c>
      <c r="D113" s="29">
        <v>170.6</v>
      </c>
      <c r="E113" s="29">
        <v>2.86</v>
      </c>
      <c r="F113" s="1">
        <v>510</v>
      </c>
      <c r="G113" s="1">
        <v>2.99</v>
      </c>
      <c r="H113" s="1">
        <v>196300</v>
      </c>
      <c r="I113" s="29">
        <v>339.6</v>
      </c>
      <c r="J113" s="29">
        <v>770.6</v>
      </c>
      <c r="K113" s="29">
        <v>8</v>
      </c>
      <c r="L113" s="1" t="s">
        <v>3</v>
      </c>
      <c r="M113" s="29">
        <v>37.799999999999997</v>
      </c>
      <c r="N113" s="29">
        <v>1573.1</v>
      </c>
      <c r="O113" s="117"/>
    </row>
    <row r="114" spans="1:15" x14ac:dyDescent="0.3">
      <c r="A114" t="s">
        <v>236</v>
      </c>
      <c r="C114" s="7">
        <v>112</v>
      </c>
      <c r="D114" s="29">
        <v>298.45</v>
      </c>
      <c r="E114" s="29">
        <v>7.74</v>
      </c>
      <c r="F114" s="1">
        <v>900.2</v>
      </c>
      <c r="G114" s="1">
        <v>3.02</v>
      </c>
      <c r="H114" s="1">
        <v>193250</v>
      </c>
      <c r="I114" s="29">
        <v>248</v>
      </c>
      <c r="J114" s="29">
        <v>633</v>
      </c>
      <c r="K114" s="29">
        <v>6.4</v>
      </c>
      <c r="L114" s="1" t="s">
        <v>156</v>
      </c>
      <c r="M114" s="29">
        <v>32</v>
      </c>
      <c r="N114" s="29">
        <v>4709.6000000000004</v>
      </c>
      <c r="O114" s="110" t="s">
        <v>444</v>
      </c>
    </row>
    <row r="115" spans="1:15" x14ac:dyDescent="0.3">
      <c r="A115" t="s">
        <v>237</v>
      </c>
      <c r="C115" s="7">
        <v>113</v>
      </c>
      <c r="D115" s="29">
        <v>299</v>
      </c>
      <c r="E115" s="29">
        <v>9.89</v>
      </c>
      <c r="F115" s="1">
        <v>898.6</v>
      </c>
      <c r="G115" s="1">
        <v>3.01</v>
      </c>
      <c r="H115" s="1">
        <v>198350</v>
      </c>
      <c r="I115" s="29">
        <v>242</v>
      </c>
      <c r="J115" s="29">
        <v>634</v>
      </c>
      <c r="K115" s="29">
        <v>5.8</v>
      </c>
      <c r="L115" s="1" t="s">
        <v>156</v>
      </c>
      <c r="M115" s="29">
        <v>32</v>
      </c>
      <c r="N115" s="29">
        <v>5325.3</v>
      </c>
      <c r="O115" s="110"/>
    </row>
    <row r="116" spans="1:15" x14ac:dyDescent="0.3">
      <c r="A116" t="s">
        <v>238</v>
      </c>
      <c r="C116" s="7">
        <v>114</v>
      </c>
      <c r="D116" s="29">
        <v>297.56</v>
      </c>
      <c r="E116" s="29">
        <v>11.85</v>
      </c>
      <c r="F116" s="1">
        <v>902.1</v>
      </c>
      <c r="G116" s="1">
        <v>3.03</v>
      </c>
      <c r="H116" s="1">
        <v>208420</v>
      </c>
      <c r="I116" s="29">
        <v>249</v>
      </c>
      <c r="J116" s="29">
        <v>603</v>
      </c>
      <c r="K116" s="29">
        <v>6.3</v>
      </c>
      <c r="L116" s="1" t="s">
        <v>156</v>
      </c>
      <c r="M116" s="29">
        <v>32</v>
      </c>
      <c r="N116" s="29">
        <v>6064.6</v>
      </c>
      <c r="O116" s="110"/>
    </row>
    <row r="117" spans="1:15" x14ac:dyDescent="0.3">
      <c r="A117" t="s">
        <v>239</v>
      </c>
      <c r="C117" s="7">
        <v>115</v>
      </c>
      <c r="D117" s="29">
        <v>299</v>
      </c>
      <c r="E117" s="29">
        <v>7.74</v>
      </c>
      <c r="F117" s="1">
        <v>900.6</v>
      </c>
      <c r="G117" s="1">
        <v>3.01</v>
      </c>
      <c r="H117" s="1">
        <v>193250</v>
      </c>
      <c r="I117" s="29">
        <v>248</v>
      </c>
      <c r="J117" s="29">
        <v>633</v>
      </c>
      <c r="K117" s="29">
        <v>6.4</v>
      </c>
      <c r="L117" s="1" t="s">
        <v>156</v>
      </c>
      <c r="M117" s="29">
        <v>35.44</v>
      </c>
      <c r="N117" s="29">
        <v>4955.5</v>
      </c>
      <c r="O117" s="110"/>
    </row>
    <row r="118" spans="1:15" x14ac:dyDescent="0.3">
      <c r="A118" t="s">
        <v>240</v>
      </c>
      <c r="C118" s="7">
        <v>116</v>
      </c>
      <c r="D118" s="29">
        <v>299</v>
      </c>
      <c r="E118" s="29">
        <v>9.89</v>
      </c>
      <c r="F118" s="1">
        <v>899.2</v>
      </c>
      <c r="G118" s="1">
        <v>3.01</v>
      </c>
      <c r="H118" s="1">
        <v>198350</v>
      </c>
      <c r="I118" s="29">
        <v>242</v>
      </c>
      <c r="J118" s="29">
        <v>634</v>
      </c>
      <c r="K118" s="29">
        <v>5.8</v>
      </c>
      <c r="L118" s="1" t="s">
        <v>156</v>
      </c>
      <c r="M118" s="29">
        <v>35.44</v>
      </c>
      <c r="N118" s="29">
        <v>5378.7</v>
      </c>
      <c r="O118" s="110"/>
    </row>
    <row r="119" spans="1:15" x14ac:dyDescent="0.3">
      <c r="A119" t="s">
        <v>241</v>
      </c>
      <c r="C119" s="7">
        <v>117</v>
      </c>
      <c r="D119" s="29">
        <v>297.64999999999998</v>
      </c>
      <c r="E119" s="29">
        <v>11.87</v>
      </c>
      <c r="F119" s="1">
        <v>900</v>
      </c>
      <c r="G119" s="1">
        <v>3.02</v>
      </c>
      <c r="H119" s="1">
        <v>208420</v>
      </c>
      <c r="I119" s="29">
        <v>249</v>
      </c>
      <c r="J119" s="29">
        <v>603</v>
      </c>
      <c r="K119" s="29">
        <v>6.3</v>
      </c>
      <c r="L119" s="1" t="s">
        <v>156</v>
      </c>
      <c r="M119" s="29">
        <v>35.44</v>
      </c>
      <c r="N119" s="29">
        <v>6154.2</v>
      </c>
      <c r="O119" s="110"/>
    </row>
    <row r="120" spans="1:15" x14ac:dyDescent="0.3">
      <c r="A120" t="s">
        <v>242</v>
      </c>
      <c r="C120" s="7">
        <v>118</v>
      </c>
      <c r="D120" s="29">
        <v>298.52</v>
      </c>
      <c r="E120" s="29">
        <v>7.76</v>
      </c>
      <c r="F120" s="1">
        <v>900</v>
      </c>
      <c r="G120" s="1">
        <v>3.01</v>
      </c>
      <c r="H120" s="1">
        <v>193250</v>
      </c>
      <c r="I120" s="29">
        <v>248</v>
      </c>
      <c r="J120" s="29">
        <v>633</v>
      </c>
      <c r="K120" s="29">
        <v>6.4</v>
      </c>
      <c r="L120" s="1" t="s">
        <v>156</v>
      </c>
      <c r="M120" s="29">
        <v>38.159999999999997</v>
      </c>
      <c r="N120" s="29">
        <v>4640.3999999999996</v>
      </c>
      <c r="O120" s="110"/>
    </row>
    <row r="121" spans="1:15" x14ac:dyDescent="0.3">
      <c r="A121" t="s">
        <v>243</v>
      </c>
      <c r="C121" s="7">
        <v>119</v>
      </c>
      <c r="D121" s="29">
        <v>298.45</v>
      </c>
      <c r="E121" s="29">
        <v>9.8699999999999992</v>
      </c>
      <c r="F121" s="1">
        <v>900.4</v>
      </c>
      <c r="G121" s="1">
        <v>3.02</v>
      </c>
      <c r="H121" s="1">
        <v>198350</v>
      </c>
      <c r="I121" s="29">
        <v>242</v>
      </c>
      <c r="J121" s="29">
        <v>634</v>
      </c>
      <c r="K121" s="29">
        <v>5.8</v>
      </c>
      <c r="L121" s="1" t="s">
        <v>156</v>
      </c>
      <c r="M121" s="29">
        <v>38.159999999999997</v>
      </c>
      <c r="N121" s="29">
        <v>5444.8</v>
      </c>
      <c r="O121" s="110"/>
    </row>
    <row r="122" spans="1:15" x14ac:dyDescent="0.3">
      <c r="A122" t="s">
        <v>244</v>
      </c>
      <c r="C122" s="7">
        <v>120</v>
      </c>
      <c r="D122" s="29">
        <v>298.27999999999997</v>
      </c>
      <c r="E122" s="29">
        <v>11.89</v>
      </c>
      <c r="F122" s="1">
        <v>899.2</v>
      </c>
      <c r="G122" s="1">
        <v>3.01</v>
      </c>
      <c r="H122" s="1">
        <v>208420</v>
      </c>
      <c r="I122" s="29">
        <v>249</v>
      </c>
      <c r="J122" s="29">
        <v>603</v>
      </c>
      <c r="K122" s="29">
        <v>6.3</v>
      </c>
      <c r="L122" s="1" t="s">
        <v>156</v>
      </c>
      <c r="M122" s="29">
        <v>38.159999999999997</v>
      </c>
      <c r="N122" s="29">
        <v>6224.9</v>
      </c>
      <c r="O122" s="110"/>
    </row>
    <row r="123" spans="1:15" x14ac:dyDescent="0.3">
      <c r="A123" t="s">
        <v>245</v>
      </c>
      <c r="C123" s="7">
        <v>121</v>
      </c>
      <c r="D123" s="29">
        <v>323.22000000000003</v>
      </c>
      <c r="E123" s="29">
        <v>7.88</v>
      </c>
      <c r="F123" s="1">
        <v>975</v>
      </c>
      <c r="G123" s="1">
        <v>3.02</v>
      </c>
      <c r="H123" s="1">
        <v>192330</v>
      </c>
      <c r="I123" s="29">
        <v>544</v>
      </c>
      <c r="J123" s="29">
        <v>725</v>
      </c>
      <c r="K123" s="29">
        <v>5.7</v>
      </c>
      <c r="L123" s="1" t="s">
        <v>156</v>
      </c>
      <c r="M123" s="29">
        <v>34.4</v>
      </c>
      <c r="N123" s="29">
        <v>10167.4</v>
      </c>
      <c r="O123" s="110"/>
    </row>
    <row r="124" spans="1:15" x14ac:dyDescent="0.3">
      <c r="A124" t="s">
        <v>246</v>
      </c>
      <c r="C124" s="7">
        <v>122</v>
      </c>
      <c r="D124" s="29">
        <v>324</v>
      </c>
      <c r="E124" s="29">
        <v>9.85</v>
      </c>
      <c r="F124" s="1">
        <v>973.2</v>
      </c>
      <c r="G124" s="1">
        <v>3</v>
      </c>
      <c r="H124" s="1">
        <v>201220</v>
      </c>
      <c r="I124" s="29">
        <v>542</v>
      </c>
      <c r="J124" s="29">
        <v>719</v>
      </c>
      <c r="K124" s="29">
        <v>6.1</v>
      </c>
      <c r="L124" s="1" t="s">
        <v>156</v>
      </c>
      <c r="M124" s="29">
        <v>34.4</v>
      </c>
      <c r="N124" s="29">
        <v>11016.6</v>
      </c>
      <c r="O124" s="110"/>
    </row>
    <row r="125" spans="1:15" x14ac:dyDescent="0.3">
      <c r="A125" t="s">
        <v>247</v>
      </c>
      <c r="C125" s="7">
        <v>123</v>
      </c>
      <c r="D125" s="29">
        <v>323.25</v>
      </c>
      <c r="E125" s="29">
        <v>11.92</v>
      </c>
      <c r="F125" s="1">
        <v>976.5</v>
      </c>
      <c r="G125" s="1">
        <v>3.02</v>
      </c>
      <c r="H125" s="1">
        <v>199540</v>
      </c>
      <c r="I125" s="29">
        <v>542</v>
      </c>
      <c r="J125" s="29">
        <v>724</v>
      </c>
      <c r="K125" s="29">
        <v>6.2</v>
      </c>
      <c r="L125" s="1" t="s">
        <v>156</v>
      </c>
      <c r="M125" s="29">
        <v>34.4</v>
      </c>
      <c r="N125" s="29">
        <v>12726.2</v>
      </c>
      <c r="O125" s="110"/>
    </row>
    <row r="126" spans="1:15" x14ac:dyDescent="0.3">
      <c r="A126" t="s">
        <v>248</v>
      </c>
      <c r="C126" s="7">
        <v>124</v>
      </c>
      <c r="D126" s="29">
        <v>323.22000000000003</v>
      </c>
      <c r="E126" s="29">
        <v>7.88</v>
      </c>
      <c r="F126" s="1">
        <v>975.1</v>
      </c>
      <c r="G126" s="1">
        <v>3.02</v>
      </c>
      <c r="H126" s="1">
        <v>192330</v>
      </c>
      <c r="I126" s="29">
        <v>544</v>
      </c>
      <c r="J126" s="29">
        <v>725</v>
      </c>
      <c r="K126" s="29">
        <v>5.7</v>
      </c>
      <c r="L126" s="1" t="s">
        <v>156</v>
      </c>
      <c r="M126" s="29">
        <v>40</v>
      </c>
      <c r="N126" s="29">
        <v>10298.799999999999</v>
      </c>
      <c r="O126" s="110"/>
    </row>
    <row r="127" spans="1:15" x14ac:dyDescent="0.3">
      <c r="A127" t="s">
        <v>249</v>
      </c>
      <c r="C127" s="7">
        <v>125</v>
      </c>
      <c r="D127" s="29">
        <v>323</v>
      </c>
      <c r="E127" s="29">
        <v>9.89</v>
      </c>
      <c r="F127" s="1">
        <v>974.6</v>
      </c>
      <c r="G127" s="1">
        <v>3.02</v>
      </c>
      <c r="H127" s="1">
        <v>201220</v>
      </c>
      <c r="I127" s="29">
        <v>542</v>
      </c>
      <c r="J127" s="29">
        <v>719</v>
      </c>
      <c r="K127" s="29">
        <v>6.1</v>
      </c>
      <c r="L127" s="1" t="s">
        <v>156</v>
      </c>
      <c r="M127" s="29">
        <v>40</v>
      </c>
      <c r="N127" s="29">
        <v>9729.6</v>
      </c>
      <c r="O127" s="110"/>
    </row>
    <row r="128" spans="1:15" x14ac:dyDescent="0.3">
      <c r="A128" t="s">
        <v>250</v>
      </c>
      <c r="C128" s="7">
        <v>126</v>
      </c>
      <c r="D128" s="29">
        <v>324.5</v>
      </c>
      <c r="E128" s="29">
        <v>11.94</v>
      </c>
      <c r="F128" s="1">
        <v>974.6</v>
      </c>
      <c r="G128" s="1">
        <v>3</v>
      </c>
      <c r="H128" s="1">
        <v>199540</v>
      </c>
      <c r="I128" s="29">
        <v>542</v>
      </c>
      <c r="J128" s="29">
        <v>724</v>
      </c>
      <c r="K128" s="29">
        <v>6.2</v>
      </c>
      <c r="L128" s="1" t="s">
        <v>156</v>
      </c>
      <c r="M128" s="29">
        <v>40</v>
      </c>
      <c r="N128" s="29">
        <v>12235.3</v>
      </c>
      <c r="O128" s="110"/>
    </row>
    <row r="129" spans="1:15" x14ac:dyDescent="0.3">
      <c r="A129" t="s">
        <v>251</v>
      </c>
      <c r="C129" s="7">
        <v>127</v>
      </c>
      <c r="D129" s="29">
        <v>325</v>
      </c>
      <c r="E129" s="29">
        <v>7.85</v>
      </c>
      <c r="F129" s="1">
        <v>975.2</v>
      </c>
      <c r="G129" s="1">
        <v>3</v>
      </c>
      <c r="H129" s="1">
        <v>192330</v>
      </c>
      <c r="I129" s="29">
        <v>544</v>
      </c>
      <c r="J129" s="29">
        <v>725</v>
      </c>
      <c r="K129" s="29">
        <v>5.7</v>
      </c>
      <c r="L129" s="1" t="s">
        <v>156</v>
      </c>
      <c r="M129" s="29">
        <v>43.04</v>
      </c>
      <c r="N129" s="29">
        <v>10436.700000000001</v>
      </c>
      <c r="O129" s="110"/>
    </row>
    <row r="130" spans="1:15" x14ac:dyDescent="0.3">
      <c r="A130" t="s">
        <v>252</v>
      </c>
      <c r="C130" s="7">
        <v>128</v>
      </c>
      <c r="D130" s="29">
        <v>324.2</v>
      </c>
      <c r="E130" s="29">
        <v>9.9</v>
      </c>
      <c r="F130" s="1">
        <v>973.4</v>
      </c>
      <c r="G130" s="1">
        <v>3</v>
      </c>
      <c r="H130" s="1">
        <v>201220</v>
      </c>
      <c r="I130" s="29">
        <v>542</v>
      </c>
      <c r="J130" s="29">
        <v>719</v>
      </c>
      <c r="K130" s="29">
        <v>6.1</v>
      </c>
      <c r="L130" s="1" t="s">
        <v>156</v>
      </c>
      <c r="M130" s="29">
        <v>43.04</v>
      </c>
      <c r="N130" s="29">
        <v>13200.3</v>
      </c>
      <c r="O130" s="110"/>
    </row>
    <row r="131" spans="1:15" x14ac:dyDescent="0.3">
      <c r="A131" t="s">
        <v>253</v>
      </c>
      <c r="C131" s="7">
        <v>129</v>
      </c>
      <c r="D131" s="29">
        <v>324.31</v>
      </c>
      <c r="E131" s="29">
        <v>11.94</v>
      </c>
      <c r="F131" s="1">
        <v>975.5</v>
      </c>
      <c r="G131" s="1">
        <v>3.01</v>
      </c>
      <c r="H131" s="1">
        <v>199540</v>
      </c>
      <c r="I131" s="29">
        <v>542</v>
      </c>
      <c r="J131" s="29">
        <v>724</v>
      </c>
      <c r="K131" s="29">
        <v>6.2</v>
      </c>
      <c r="L131" s="1" t="s">
        <v>156</v>
      </c>
      <c r="M131" s="29">
        <v>43.04</v>
      </c>
      <c r="N131" s="29">
        <v>13115.7</v>
      </c>
      <c r="O131" s="110"/>
    </row>
    <row r="132" spans="1:15" x14ac:dyDescent="0.3">
      <c r="A132" t="s">
        <v>258</v>
      </c>
      <c r="C132" s="7">
        <v>130</v>
      </c>
      <c r="D132" s="29">
        <v>101.6</v>
      </c>
      <c r="E132" s="29">
        <v>1.5</v>
      </c>
      <c r="F132" s="1">
        <v>304.8</v>
      </c>
      <c r="G132" s="1">
        <v>3</v>
      </c>
      <c r="H132" s="1">
        <v>198000</v>
      </c>
      <c r="I132" s="29">
        <v>470</v>
      </c>
      <c r="J132" s="29">
        <f t="shared" ref="J132:J133" si="4">I132/(0.2+185*I132/H132)</f>
        <v>735.36151718688257</v>
      </c>
      <c r="K132" s="29">
        <v>3.5</v>
      </c>
      <c r="L132" s="1" t="s">
        <v>3</v>
      </c>
      <c r="M132" s="29">
        <v>30</v>
      </c>
      <c r="N132" s="29">
        <v>478</v>
      </c>
      <c r="O132" s="118" t="s">
        <v>425</v>
      </c>
    </row>
    <row r="133" spans="1:15" x14ac:dyDescent="0.3">
      <c r="A133" t="s">
        <v>263</v>
      </c>
      <c r="C133" s="7">
        <v>131</v>
      </c>
      <c r="D133" s="29">
        <v>101.6</v>
      </c>
      <c r="E133" s="29">
        <v>1.5</v>
      </c>
      <c r="F133" s="1">
        <v>304.8</v>
      </c>
      <c r="G133" s="1">
        <v>3</v>
      </c>
      <c r="H133" s="1">
        <v>198000</v>
      </c>
      <c r="I133" s="29">
        <v>470</v>
      </c>
      <c r="J133" s="29">
        <f t="shared" si="4"/>
        <v>735.36151718688257</v>
      </c>
      <c r="K133" s="29">
        <v>3.5</v>
      </c>
      <c r="L133" s="1" t="s">
        <v>3</v>
      </c>
      <c r="M133" s="29">
        <v>40</v>
      </c>
      <c r="N133" s="29">
        <v>552</v>
      </c>
      <c r="O133" s="118"/>
    </row>
    <row r="134" spans="1:15" ht="15.6" customHeight="1" x14ac:dyDescent="0.3">
      <c r="A134" t="s">
        <v>310</v>
      </c>
      <c r="C134" s="7">
        <v>132</v>
      </c>
      <c r="D134" s="29">
        <v>60.4</v>
      </c>
      <c r="E134" s="29">
        <v>2.78</v>
      </c>
      <c r="F134" s="1">
        <v>181.2</v>
      </c>
      <c r="G134" s="1">
        <v>3</v>
      </c>
      <c r="H134" s="1">
        <v>196000</v>
      </c>
      <c r="I134" s="29">
        <v>296</v>
      </c>
      <c r="J134" s="29">
        <v>708</v>
      </c>
      <c r="K134" s="29">
        <v>6</v>
      </c>
      <c r="L134" s="1" t="s">
        <v>3</v>
      </c>
      <c r="M134" s="29">
        <v>36.4</v>
      </c>
      <c r="N134" s="29">
        <v>358</v>
      </c>
      <c r="O134" s="110" t="s">
        <v>428</v>
      </c>
    </row>
    <row r="135" spans="1:15" ht="14.4" customHeight="1" x14ac:dyDescent="0.3">
      <c r="A135" t="s">
        <v>311</v>
      </c>
      <c r="C135" s="7">
        <v>133</v>
      </c>
      <c r="D135" s="29">
        <v>60.4</v>
      </c>
      <c r="E135" s="29">
        <v>2.76</v>
      </c>
      <c r="F135" s="1">
        <v>181.2</v>
      </c>
      <c r="G135" s="1">
        <v>3</v>
      </c>
      <c r="H135" s="1">
        <v>196000</v>
      </c>
      <c r="I135" s="29">
        <v>296</v>
      </c>
      <c r="J135" s="29">
        <v>708</v>
      </c>
      <c r="K135" s="29">
        <v>6</v>
      </c>
      <c r="L135" s="1" t="s">
        <v>3</v>
      </c>
      <c r="M135" s="29">
        <v>36.4</v>
      </c>
      <c r="N135" s="29">
        <v>362.8</v>
      </c>
      <c r="O135" s="110"/>
    </row>
    <row r="136" spans="1:15" ht="14.4" customHeight="1" x14ac:dyDescent="0.3">
      <c r="A136" t="s">
        <v>312</v>
      </c>
      <c r="C136" s="7">
        <v>134</v>
      </c>
      <c r="D136" s="29">
        <v>60.4</v>
      </c>
      <c r="E136" s="29">
        <v>2.75</v>
      </c>
      <c r="F136" s="1">
        <v>181.2</v>
      </c>
      <c r="G136" s="1">
        <v>3</v>
      </c>
      <c r="H136" s="1">
        <v>196000</v>
      </c>
      <c r="I136" s="29">
        <v>296</v>
      </c>
      <c r="J136" s="29">
        <v>708</v>
      </c>
      <c r="K136" s="29">
        <v>6</v>
      </c>
      <c r="L136" s="1" t="s">
        <v>3</v>
      </c>
      <c r="M136" s="29">
        <v>85.8</v>
      </c>
      <c r="N136" s="29">
        <v>495.5</v>
      </c>
      <c r="O136" s="110"/>
    </row>
    <row r="137" spans="1:15" ht="14.4" customHeight="1" x14ac:dyDescent="0.3">
      <c r="A137" t="s">
        <v>313</v>
      </c>
      <c r="C137" s="7">
        <v>135</v>
      </c>
      <c r="D137" s="29">
        <v>60.4</v>
      </c>
      <c r="E137" s="29">
        <v>2.77</v>
      </c>
      <c r="F137" s="1">
        <v>181.2</v>
      </c>
      <c r="G137" s="1">
        <v>3</v>
      </c>
      <c r="H137" s="1">
        <v>196000</v>
      </c>
      <c r="I137" s="29">
        <v>296</v>
      </c>
      <c r="J137" s="29">
        <v>708</v>
      </c>
      <c r="K137" s="29">
        <v>6</v>
      </c>
      <c r="L137" s="1" t="s">
        <v>3</v>
      </c>
      <c r="M137" s="29">
        <v>120</v>
      </c>
      <c r="N137" s="29">
        <v>578.5</v>
      </c>
      <c r="O137" s="110"/>
    </row>
    <row r="138" spans="1:15" ht="14.4" customHeight="1" x14ac:dyDescent="0.3">
      <c r="A138" t="s">
        <v>314</v>
      </c>
      <c r="C138" s="7">
        <v>136</v>
      </c>
      <c r="D138" s="29">
        <v>76.400000000000006</v>
      </c>
      <c r="E138" s="29">
        <v>2.95</v>
      </c>
      <c r="F138" s="1">
        <v>229.2</v>
      </c>
      <c r="G138" s="1">
        <v>3</v>
      </c>
      <c r="H138" s="1">
        <v>202000</v>
      </c>
      <c r="I138" s="29">
        <v>258</v>
      </c>
      <c r="J138" s="29">
        <v>709</v>
      </c>
      <c r="K138" s="29">
        <v>4</v>
      </c>
      <c r="L138" s="1" t="s">
        <v>3</v>
      </c>
      <c r="M138" s="29">
        <v>36.4</v>
      </c>
      <c r="N138" s="29">
        <v>489.3</v>
      </c>
      <c r="O138" s="110"/>
    </row>
    <row r="139" spans="1:15" ht="14.4" customHeight="1" x14ac:dyDescent="0.3">
      <c r="A139" t="s">
        <v>315</v>
      </c>
      <c r="C139" s="7">
        <v>137</v>
      </c>
      <c r="D139" s="29">
        <v>76.400000000000006</v>
      </c>
      <c r="E139" s="29">
        <v>2.95</v>
      </c>
      <c r="F139" s="1">
        <v>229.2</v>
      </c>
      <c r="G139" s="1">
        <v>3</v>
      </c>
      <c r="H139" s="1">
        <v>202000</v>
      </c>
      <c r="I139" s="29">
        <v>258</v>
      </c>
      <c r="J139" s="29">
        <v>709</v>
      </c>
      <c r="K139" s="29">
        <v>4</v>
      </c>
      <c r="L139" s="1" t="s">
        <v>3</v>
      </c>
      <c r="M139" s="29">
        <v>85.8</v>
      </c>
      <c r="N139" s="29">
        <v>682.4</v>
      </c>
      <c r="O139" s="110"/>
    </row>
    <row r="140" spans="1:15" ht="14.4" customHeight="1" x14ac:dyDescent="0.3">
      <c r="A140" t="s">
        <v>316</v>
      </c>
      <c r="C140" s="7">
        <v>138</v>
      </c>
      <c r="D140" s="29">
        <v>76.3</v>
      </c>
      <c r="E140" s="29">
        <v>2.95</v>
      </c>
      <c r="F140" s="1">
        <v>228.9</v>
      </c>
      <c r="G140" s="1">
        <v>3</v>
      </c>
      <c r="H140" s="1">
        <v>202000</v>
      </c>
      <c r="I140" s="29">
        <v>258</v>
      </c>
      <c r="J140" s="29">
        <v>709</v>
      </c>
      <c r="K140" s="29">
        <v>4</v>
      </c>
      <c r="L140" s="1" t="s">
        <v>3</v>
      </c>
      <c r="M140" s="29">
        <v>85.8</v>
      </c>
      <c r="N140" s="29">
        <v>694.4</v>
      </c>
      <c r="O140" s="110"/>
    </row>
    <row r="141" spans="1:15" ht="14.4" customHeight="1" x14ac:dyDescent="0.3">
      <c r="A141" t="s">
        <v>317</v>
      </c>
      <c r="C141" s="7">
        <v>139</v>
      </c>
      <c r="D141" s="29">
        <v>76.3</v>
      </c>
      <c r="E141" s="29">
        <v>2.95</v>
      </c>
      <c r="F141" s="1">
        <v>228.9</v>
      </c>
      <c r="G141" s="1">
        <v>3</v>
      </c>
      <c r="H141" s="1">
        <v>202000</v>
      </c>
      <c r="I141" s="29">
        <v>258</v>
      </c>
      <c r="J141" s="29">
        <v>709</v>
      </c>
      <c r="K141" s="29">
        <v>4</v>
      </c>
      <c r="L141" s="1" t="s">
        <v>3</v>
      </c>
      <c r="M141" s="29">
        <v>120</v>
      </c>
      <c r="N141" s="29">
        <v>869.2</v>
      </c>
      <c r="O141" s="110"/>
    </row>
    <row r="142" spans="1:15" ht="14.4" customHeight="1" x14ac:dyDescent="0.3">
      <c r="A142" t="s">
        <v>318</v>
      </c>
      <c r="C142" s="7">
        <v>140</v>
      </c>
      <c r="D142" s="29">
        <v>114.4</v>
      </c>
      <c r="E142" s="29">
        <v>2.91</v>
      </c>
      <c r="F142" s="1">
        <v>343.2</v>
      </c>
      <c r="G142" s="1">
        <v>3</v>
      </c>
      <c r="H142" s="1">
        <v>195000</v>
      </c>
      <c r="I142" s="29">
        <v>293</v>
      </c>
      <c r="J142" s="29">
        <v>678</v>
      </c>
      <c r="K142" s="29">
        <v>7</v>
      </c>
      <c r="L142" s="1" t="s">
        <v>3</v>
      </c>
      <c r="M142" s="29">
        <v>36.4</v>
      </c>
      <c r="N142" s="29">
        <v>864.1</v>
      </c>
      <c r="O142" s="110"/>
    </row>
    <row r="143" spans="1:15" ht="14.4" customHeight="1" x14ac:dyDescent="0.3">
      <c r="A143" t="s">
        <v>319</v>
      </c>
      <c r="C143" s="7">
        <v>141</v>
      </c>
      <c r="D143" s="29">
        <v>114.4</v>
      </c>
      <c r="E143" s="29">
        <v>2.95</v>
      </c>
      <c r="F143" s="1">
        <v>343.2</v>
      </c>
      <c r="G143" s="1">
        <v>3</v>
      </c>
      <c r="H143" s="1">
        <v>195000</v>
      </c>
      <c r="I143" s="29">
        <v>293</v>
      </c>
      <c r="J143" s="29">
        <v>678</v>
      </c>
      <c r="K143" s="29">
        <v>7</v>
      </c>
      <c r="L143" s="1" t="s">
        <v>3</v>
      </c>
      <c r="M143" s="29">
        <v>85.8</v>
      </c>
      <c r="N143" s="29">
        <v>1240.2</v>
      </c>
      <c r="O143" s="110"/>
    </row>
    <row r="144" spans="1:15" ht="14.4" customHeight="1" x14ac:dyDescent="0.3">
      <c r="A144" t="s">
        <v>320</v>
      </c>
      <c r="C144" s="7">
        <v>142</v>
      </c>
      <c r="D144" s="29">
        <v>114.5</v>
      </c>
      <c r="E144" s="29">
        <v>2.91</v>
      </c>
      <c r="F144" s="1">
        <v>343.5</v>
      </c>
      <c r="G144" s="1">
        <v>3</v>
      </c>
      <c r="H144" s="1">
        <v>195000</v>
      </c>
      <c r="I144" s="29">
        <v>293</v>
      </c>
      <c r="J144" s="29">
        <v>678</v>
      </c>
      <c r="K144" s="29">
        <v>7</v>
      </c>
      <c r="L144" s="1" t="s">
        <v>3</v>
      </c>
      <c r="M144" s="29">
        <v>120</v>
      </c>
      <c r="N144" s="29">
        <v>1766.7</v>
      </c>
      <c r="O144" s="110"/>
    </row>
    <row r="145" spans="1:15" ht="14.4" customHeight="1" x14ac:dyDescent="0.3">
      <c r="A145" t="s">
        <v>321</v>
      </c>
      <c r="C145" s="7">
        <v>143</v>
      </c>
      <c r="D145" s="29">
        <v>165.2</v>
      </c>
      <c r="E145" s="29">
        <v>2.98</v>
      </c>
      <c r="F145" s="1">
        <v>495.6</v>
      </c>
      <c r="G145" s="1">
        <v>3</v>
      </c>
      <c r="H145" s="1">
        <v>201000</v>
      </c>
      <c r="I145" s="29">
        <v>267</v>
      </c>
      <c r="J145" s="29">
        <v>684</v>
      </c>
      <c r="K145" s="29">
        <v>9</v>
      </c>
      <c r="L145" s="1" t="s">
        <v>3</v>
      </c>
      <c r="M145" s="29">
        <v>36.4</v>
      </c>
      <c r="N145" s="29">
        <v>1438.3</v>
      </c>
      <c r="O145" s="110"/>
    </row>
    <row r="146" spans="1:15" ht="14.4" customHeight="1" x14ac:dyDescent="0.3">
      <c r="A146" t="s">
        <v>322</v>
      </c>
      <c r="C146" s="7">
        <v>144</v>
      </c>
      <c r="D146" s="29">
        <v>165.4</v>
      </c>
      <c r="E146" s="29">
        <v>2.96</v>
      </c>
      <c r="F146" s="1">
        <v>496.2</v>
      </c>
      <c r="G146" s="1">
        <v>3</v>
      </c>
      <c r="H146" s="1">
        <v>201000</v>
      </c>
      <c r="I146" s="29">
        <v>267</v>
      </c>
      <c r="J146" s="29">
        <v>684</v>
      </c>
      <c r="K146" s="29">
        <v>9</v>
      </c>
      <c r="L146" s="1" t="s">
        <v>3</v>
      </c>
      <c r="M146" s="29">
        <v>85.8</v>
      </c>
      <c r="N146" s="29">
        <v>2312.1999999999998</v>
      </c>
      <c r="O146" s="110"/>
    </row>
    <row r="147" spans="1:15" ht="14.4" customHeight="1" x14ac:dyDescent="0.3">
      <c r="A147" t="s">
        <v>323</v>
      </c>
      <c r="C147" s="7">
        <v>145</v>
      </c>
      <c r="D147" s="29">
        <v>165.3</v>
      </c>
      <c r="E147" s="29">
        <v>2.97</v>
      </c>
      <c r="F147" s="1">
        <v>495.9</v>
      </c>
      <c r="G147" s="1">
        <v>3</v>
      </c>
      <c r="H147" s="1">
        <v>201000</v>
      </c>
      <c r="I147" s="29">
        <v>267</v>
      </c>
      <c r="J147" s="29">
        <v>684</v>
      </c>
      <c r="K147" s="29">
        <v>9</v>
      </c>
      <c r="L147" s="1" t="s">
        <v>3</v>
      </c>
      <c r="M147" s="29">
        <v>120</v>
      </c>
      <c r="N147" s="29">
        <v>2699.3</v>
      </c>
      <c r="O147" s="110"/>
    </row>
    <row r="148" spans="1:15" x14ac:dyDescent="0.3">
      <c r="A148" t="s">
        <v>325</v>
      </c>
      <c r="C148" s="7">
        <v>146</v>
      </c>
      <c r="D148" s="29">
        <v>60.43</v>
      </c>
      <c r="E148" s="29">
        <v>2.91</v>
      </c>
      <c r="F148" s="1">
        <v>151.30000000000001</v>
      </c>
      <c r="G148" s="1">
        <v>2.5</v>
      </c>
      <c r="H148" s="1">
        <v>188700</v>
      </c>
      <c r="I148" s="29">
        <v>333</v>
      </c>
      <c r="J148" s="29">
        <v>729.2</v>
      </c>
      <c r="K148" s="29">
        <v>4.9000000000000004</v>
      </c>
      <c r="L148" s="1" t="s">
        <v>3</v>
      </c>
      <c r="M148" s="29">
        <v>39</v>
      </c>
      <c r="N148" s="29">
        <v>563.79999999999995</v>
      </c>
      <c r="O148" s="105" t="s">
        <v>445</v>
      </c>
    </row>
    <row r="149" spans="1:15" x14ac:dyDescent="0.3">
      <c r="A149" t="s">
        <v>326</v>
      </c>
      <c r="C149" s="7">
        <v>147</v>
      </c>
      <c r="D149" s="29">
        <v>60.53</v>
      </c>
      <c r="E149" s="29">
        <v>2.89</v>
      </c>
      <c r="F149" s="1">
        <v>151</v>
      </c>
      <c r="G149" s="1">
        <v>2.4900000000000002</v>
      </c>
      <c r="H149" s="1">
        <v>188700</v>
      </c>
      <c r="I149" s="29">
        <v>333</v>
      </c>
      <c r="J149" s="29">
        <v>729.2</v>
      </c>
      <c r="K149" s="29">
        <v>4.9000000000000004</v>
      </c>
      <c r="L149" s="1" t="s">
        <v>3</v>
      </c>
      <c r="M149" s="29">
        <v>39</v>
      </c>
      <c r="N149" s="29">
        <v>581.20000000000005</v>
      </c>
      <c r="O149" s="106"/>
    </row>
    <row r="150" spans="1:15" x14ac:dyDescent="0.3">
      <c r="A150" t="s">
        <v>327</v>
      </c>
      <c r="C150" s="7">
        <v>148</v>
      </c>
      <c r="D150" s="29">
        <v>60.48</v>
      </c>
      <c r="E150" s="29">
        <v>2.88</v>
      </c>
      <c r="F150" s="1">
        <v>151</v>
      </c>
      <c r="G150" s="1">
        <v>2.5</v>
      </c>
      <c r="H150" s="1">
        <v>188700</v>
      </c>
      <c r="I150" s="29">
        <v>333</v>
      </c>
      <c r="J150" s="29">
        <v>729.2</v>
      </c>
      <c r="K150" s="29">
        <v>4.9000000000000004</v>
      </c>
      <c r="L150" s="1" t="s">
        <v>3</v>
      </c>
      <c r="M150" s="29">
        <v>77</v>
      </c>
      <c r="N150" s="29">
        <v>562.9</v>
      </c>
      <c r="O150" s="106"/>
    </row>
    <row r="151" spans="1:15" x14ac:dyDescent="0.3">
      <c r="A151" t="s">
        <v>328</v>
      </c>
      <c r="C151" s="7">
        <v>149</v>
      </c>
      <c r="D151" s="29">
        <v>60.48</v>
      </c>
      <c r="E151" s="29">
        <v>2.96</v>
      </c>
      <c r="F151" s="1">
        <v>151</v>
      </c>
      <c r="G151" s="1">
        <v>2.5</v>
      </c>
      <c r="H151" s="1">
        <v>188700</v>
      </c>
      <c r="I151" s="29">
        <v>333</v>
      </c>
      <c r="J151" s="29">
        <v>729.2</v>
      </c>
      <c r="K151" s="29">
        <v>4.9000000000000004</v>
      </c>
      <c r="L151" s="1" t="s">
        <v>3</v>
      </c>
      <c r="M151" s="29">
        <v>77</v>
      </c>
      <c r="N151" s="29">
        <v>543.4</v>
      </c>
      <c r="O151" s="106"/>
    </row>
    <row r="152" spans="1:15" x14ac:dyDescent="0.3">
      <c r="A152" t="s">
        <v>329</v>
      </c>
      <c r="C152" s="7">
        <v>150</v>
      </c>
      <c r="D152" s="29">
        <v>60.55</v>
      </c>
      <c r="E152" s="29">
        <v>2.89</v>
      </c>
      <c r="F152" s="1">
        <v>151</v>
      </c>
      <c r="G152" s="1">
        <v>2.4900000000000002</v>
      </c>
      <c r="H152" s="1">
        <v>188700</v>
      </c>
      <c r="I152" s="29">
        <v>333</v>
      </c>
      <c r="J152" s="29">
        <v>729.2</v>
      </c>
      <c r="K152" s="29">
        <v>4.9000000000000004</v>
      </c>
      <c r="L152" s="1" t="s">
        <v>3</v>
      </c>
      <c r="M152" s="29">
        <v>34.4</v>
      </c>
      <c r="N152" s="29">
        <v>460.6</v>
      </c>
      <c r="O152" s="106"/>
    </row>
    <row r="153" spans="1:15" x14ac:dyDescent="0.3">
      <c r="A153" t="s">
        <v>330</v>
      </c>
      <c r="C153" s="7">
        <v>151</v>
      </c>
      <c r="D153" s="29">
        <v>60.38</v>
      </c>
      <c r="E153" s="29">
        <v>2.89</v>
      </c>
      <c r="F153" s="1">
        <v>151</v>
      </c>
      <c r="G153" s="1">
        <v>2.5</v>
      </c>
      <c r="H153" s="1">
        <v>188700</v>
      </c>
      <c r="I153" s="29">
        <v>333</v>
      </c>
      <c r="J153" s="29">
        <v>729.2</v>
      </c>
      <c r="K153" s="29">
        <v>4.9000000000000004</v>
      </c>
      <c r="L153" s="1" t="s">
        <v>3</v>
      </c>
      <c r="M153" s="29">
        <v>34.4</v>
      </c>
      <c r="N153" s="29">
        <v>462.6</v>
      </c>
      <c r="O153" s="106"/>
    </row>
    <row r="154" spans="1:15" x14ac:dyDescent="0.3">
      <c r="A154" t="s">
        <v>331</v>
      </c>
      <c r="C154" s="7">
        <v>152</v>
      </c>
      <c r="D154" s="29">
        <v>60.5</v>
      </c>
      <c r="E154" s="29">
        <v>2.89</v>
      </c>
      <c r="F154" s="1">
        <v>151</v>
      </c>
      <c r="G154" s="1">
        <v>2.5</v>
      </c>
      <c r="H154" s="1">
        <v>188700</v>
      </c>
      <c r="I154" s="29">
        <v>333</v>
      </c>
      <c r="J154" s="29">
        <v>729.2</v>
      </c>
      <c r="K154" s="29">
        <v>4.9000000000000004</v>
      </c>
      <c r="L154" s="1" t="s">
        <v>3</v>
      </c>
      <c r="M154" s="29">
        <v>74</v>
      </c>
      <c r="N154" s="29">
        <v>470</v>
      </c>
      <c r="O154" s="106"/>
    </row>
    <row r="155" spans="1:15" x14ac:dyDescent="0.3">
      <c r="A155" t="s">
        <v>332</v>
      </c>
      <c r="C155" s="7">
        <v>153</v>
      </c>
      <c r="D155" s="29">
        <v>60.4</v>
      </c>
      <c r="E155" s="29">
        <v>2.92</v>
      </c>
      <c r="F155" s="1">
        <v>151</v>
      </c>
      <c r="G155" s="1">
        <v>2.5</v>
      </c>
      <c r="H155" s="1">
        <v>188700</v>
      </c>
      <c r="I155" s="29">
        <v>333</v>
      </c>
      <c r="J155" s="29">
        <v>729.2</v>
      </c>
      <c r="K155" s="29">
        <v>4.9000000000000004</v>
      </c>
      <c r="L155" s="1" t="s">
        <v>3</v>
      </c>
      <c r="M155" s="29">
        <v>74</v>
      </c>
      <c r="N155" s="29">
        <v>487.1</v>
      </c>
      <c r="O155" s="106"/>
    </row>
    <row r="156" spans="1:15" x14ac:dyDescent="0.3">
      <c r="A156" t="s">
        <v>333</v>
      </c>
      <c r="C156" s="7">
        <v>154</v>
      </c>
      <c r="D156" s="29">
        <v>76.430000000000007</v>
      </c>
      <c r="E156" s="29">
        <v>3.1</v>
      </c>
      <c r="F156" s="1">
        <v>190</v>
      </c>
      <c r="G156" s="1">
        <v>2.4900000000000002</v>
      </c>
      <c r="H156" s="1">
        <v>202000</v>
      </c>
      <c r="I156" s="29">
        <v>288</v>
      </c>
      <c r="J156" s="29">
        <v>742.5</v>
      </c>
      <c r="K156" s="29">
        <v>7.3</v>
      </c>
      <c r="L156" s="1" t="s">
        <v>3</v>
      </c>
      <c r="M156" s="29">
        <v>39</v>
      </c>
      <c r="N156" s="29">
        <v>706.3</v>
      </c>
      <c r="O156" s="106"/>
    </row>
    <row r="157" spans="1:15" x14ac:dyDescent="0.3">
      <c r="A157" t="s">
        <v>334</v>
      </c>
      <c r="C157" s="7">
        <v>155</v>
      </c>
      <c r="D157" s="29">
        <v>76.33</v>
      </c>
      <c r="E157" s="29">
        <v>3.1</v>
      </c>
      <c r="F157" s="1">
        <v>190</v>
      </c>
      <c r="G157" s="1">
        <v>2.4900000000000002</v>
      </c>
      <c r="H157" s="1">
        <v>202000</v>
      </c>
      <c r="I157" s="29">
        <v>288</v>
      </c>
      <c r="J157" s="29">
        <v>742.5</v>
      </c>
      <c r="K157" s="29">
        <v>7.3</v>
      </c>
      <c r="L157" s="1" t="s">
        <v>3</v>
      </c>
      <c r="M157" s="29">
        <v>39</v>
      </c>
      <c r="N157" s="29">
        <v>636.29999999999995</v>
      </c>
      <c r="O157" s="106"/>
    </row>
    <row r="158" spans="1:15" x14ac:dyDescent="0.3">
      <c r="A158" t="s">
        <v>335</v>
      </c>
      <c r="C158" s="7">
        <v>156</v>
      </c>
      <c r="D158" s="29">
        <v>76.3</v>
      </c>
      <c r="E158" s="29">
        <v>3.09</v>
      </c>
      <c r="F158" s="1">
        <v>190</v>
      </c>
      <c r="G158" s="1">
        <v>2.4900000000000002</v>
      </c>
      <c r="H158" s="1">
        <v>202000</v>
      </c>
      <c r="I158" s="29">
        <v>288</v>
      </c>
      <c r="J158" s="29">
        <v>742.5</v>
      </c>
      <c r="K158" s="29">
        <v>7.3</v>
      </c>
      <c r="L158" s="1" t="s">
        <v>3</v>
      </c>
      <c r="M158" s="29">
        <v>77</v>
      </c>
      <c r="N158" s="29">
        <v>675.4</v>
      </c>
      <c r="O158" s="106"/>
    </row>
    <row r="159" spans="1:15" x14ac:dyDescent="0.3">
      <c r="A159" t="s">
        <v>336</v>
      </c>
      <c r="C159" s="7">
        <v>157</v>
      </c>
      <c r="D159" s="29">
        <v>76.38</v>
      </c>
      <c r="E159" s="29">
        <v>3.11</v>
      </c>
      <c r="F159" s="1">
        <v>190</v>
      </c>
      <c r="G159" s="1">
        <v>2.4900000000000002</v>
      </c>
      <c r="H159" s="1">
        <v>202000</v>
      </c>
      <c r="I159" s="29">
        <v>288</v>
      </c>
      <c r="J159" s="29">
        <v>742.5</v>
      </c>
      <c r="K159" s="29">
        <v>7.3</v>
      </c>
      <c r="L159" s="1" t="s">
        <v>3</v>
      </c>
      <c r="M159" s="29">
        <v>34.4</v>
      </c>
      <c r="N159" s="29">
        <v>595.1</v>
      </c>
      <c r="O159" s="106"/>
    </row>
    <row r="160" spans="1:15" x14ac:dyDescent="0.3">
      <c r="A160" t="s">
        <v>337</v>
      </c>
      <c r="C160" s="7">
        <v>158</v>
      </c>
      <c r="D160" s="29">
        <v>76.349999999999994</v>
      </c>
      <c r="E160" s="29">
        <v>3.12</v>
      </c>
      <c r="F160" s="1">
        <v>190.3</v>
      </c>
      <c r="G160" s="1">
        <v>2.4900000000000002</v>
      </c>
      <c r="H160" s="1">
        <v>202000</v>
      </c>
      <c r="I160" s="29">
        <v>288</v>
      </c>
      <c r="J160" s="29">
        <v>742.5</v>
      </c>
      <c r="K160" s="29">
        <v>7.3</v>
      </c>
      <c r="L160" s="1" t="s">
        <v>3</v>
      </c>
      <c r="M160" s="29">
        <v>74</v>
      </c>
      <c r="N160" s="29">
        <v>635</v>
      </c>
      <c r="O160" s="106"/>
    </row>
    <row r="161" spans="1:15" x14ac:dyDescent="0.3">
      <c r="A161" t="s">
        <v>338</v>
      </c>
      <c r="C161" s="7">
        <v>159</v>
      </c>
      <c r="D161" s="29">
        <v>114.4</v>
      </c>
      <c r="E161" s="29">
        <v>3.08</v>
      </c>
      <c r="F161" s="1">
        <v>285</v>
      </c>
      <c r="G161" s="1">
        <v>2.4900000000000002</v>
      </c>
      <c r="H161" s="1">
        <v>187900</v>
      </c>
      <c r="I161" s="29">
        <v>320</v>
      </c>
      <c r="J161" s="29">
        <v>699.9</v>
      </c>
      <c r="K161" s="29">
        <v>6.1</v>
      </c>
      <c r="L161" s="1" t="s">
        <v>3</v>
      </c>
      <c r="M161" s="29">
        <v>39</v>
      </c>
      <c r="N161" s="29">
        <v>945.4</v>
      </c>
      <c r="O161" s="106"/>
    </row>
    <row r="162" spans="1:15" x14ac:dyDescent="0.3">
      <c r="A162" t="s">
        <v>339</v>
      </c>
      <c r="C162" s="7">
        <v>160</v>
      </c>
      <c r="D162" s="29">
        <v>114.43</v>
      </c>
      <c r="E162" s="29">
        <v>3.08</v>
      </c>
      <c r="F162" s="1">
        <v>285</v>
      </c>
      <c r="G162" s="1">
        <v>2.4900000000000002</v>
      </c>
      <c r="H162" s="1">
        <v>187900</v>
      </c>
      <c r="I162" s="29">
        <v>320</v>
      </c>
      <c r="J162" s="29">
        <v>699.9</v>
      </c>
      <c r="K162" s="29">
        <v>6.1</v>
      </c>
      <c r="L162" s="1" t="s">
        <v>3</v>
      </c>
      <c r="M162" s="29">
        <v>77</v>
      </c>
      <c r="N162" s="29">
        <v>1184.3</v>
      </c>
      <c r="O162" s="106"/>
    </row>
    <row r="163" spans="1:15" x14ac:dyDescent="0.3">
      <c r="A163" t="s">
        <v>340</v>
      </c>
      <c r="C163" s="7">
        <v>161</v>
      </c>
      <c r="D163" s="29">
        <v>114.53</v>
      </c>
      <c r="E163" s="29">
        <v>3.1</v>
      </c>
      <c r="F163" s="1">
        <v>285</v>
      </c>
      <c r="G163" s="1">
        <v>2.4900000000000002</v>
      </c>
      <c r="H163" s="1">
        <v>187900</v>
      </c>
      <c r="I163" s="29">
        <v>320</v>
      </c>
      <c r="J163" s="29">
        <v>699.9</v>
      </c>
      <c r="K163" s="29">
        <v>6.1</v>
      </c>
      <c r="L163" s="1" t="s">
        <v>3</v>
      </c>
      <c r="M163" s="29">
        <v>34.4</v>
      </c>
      <c r="N163" s="29">
        <v>906</v>
      </c>
      <c r="O163" s="106"/>
    </row>
    <row r="164" spans="1:15" x14ac:dyDescent="0.3">
      <c r="A164" t="s">
        <v>341</v>
      </c>
      <c r="C164" s="7">
        <v>162</v>
      </c>
      <c r="D164" s="29">
        <v>114.35</v>
      </c>
      <c r="E164" s="29">
        <v>3.07</v>
      </c>
      <c r="F164" s="1">
        <v>285</v>
      </c>
      <c r="G164" s="1">
        <v>2.4900000000000002</v>
      </c>
      <c r="H164" s="1">
        <v>187900</v>
      </c>
      <c r="I164" s="29">
        <v>320</v>
      </c>
      <c r="J164" s="29">
        <v>699.9</v>
      </c>
      <c r="K164" s="29">
        <v>6.1</v>
      </c>
      <c r="L164" s="1" t="s">
        <v>3</v>
      </c>
      <c r="M164" s="29">
        <v>74</v>
      </c>
      <c r="N164" s="29">
        <v>1245</v>
      </c>
      <c r="O164" s="106"/>
    </row>
    <row r="165" spans="1:15" x14ac:dyDescent="0.3">
      <c r="A165" t="s">
        <v>342</v>
      </c>
      <c r="C165" s="7">
        <v>163</v>
      </c>
      <c r="D165" s="29">
        <v>140.08000000000001</v>
      </c>
      <c r="E165" s="29">
        <v>3.04</v>
      </c>
      <c r="F165" s="1">
        <v>348</v>
      </c>
      <c r="G165" s="1">
        <v>2.48</v>
      </c>
      <c r="H165" s="1">
        <v>195300</v>
      </c>
      <c r="I165" s="29">
        <v>318</v>
      </c>
      <c r="J165" s="29">
        <v>686.7</v>
      </c>
      <c r="K165" s="29">
        <v>6.3</v>
      </c>
      <c r="L165" s="1" t="s">
        <v>3</v>
      </c>
      <c r="M165" s="29">
        <v>39</v>
      </c>
      <c r="N165" s="29">
        <v>1191.0999999999999</v>
      </c>
      <c r="O165" s="106"/>
    </row>
    <row r="166" spans="1:15" x14ac:dyDescent="0.3">
      <c r="A166" t="s">
        <v>343</v>
      </c>
      <c r="C166" s="7">
        <v>164</v>
      </c>
      <c r="D166" s="29">
        <v>140.13</v>
      </c>
      <c r="E166" s="29">
        <v>3.05</v>
      </c>
      <c r="F166" s="1">
        <v>348</v>
      </c>
      <c r="G166" s="1">
        <v>2.48</v>
      </c>
      <c r="H166" s="1">
        <v>195300</v>
      </c>
      <c r="I166" s="29">
        <v>318</v>
      </c>
      <c r="J166" s="29">
        <v>686.7</v>
      </c>
      <c r="K166" s="29">
        <v>6.3</v>
      </c>
      <c r="L166" s="1" t="s">
        <v>3</v>
      </c>
      <c r="M166" s="29">
        <v>77</v>
      </c>
      <c r="N166" s="29">
        <v>1789.4</v>
      </c>
      <c r="O166" s="106"/>
    </row>
    <row r="167" spans="1:15" x14ac:dyDescent="0.3">
      <c r="A167" t="s">
        <v>344</v>
      </c>
      <c r="C167" s="7">
        <v>165</v>
      </c>
      <c r="D167" s="29">
        <v>140.18</v>
      </c>
      <c r="E167" s="29">
        <v>3.04</v>
      </c>
      <c r="F167" s="1">
        <v>348</v>
      </c>
      <c r="G167" s="1">
        <v>2.48</v>
      </c>
      <c r="H167" s="1">
        <v>195300</v>
      </c>
      <c r="I167" s="29">
        <v>318</v>
      </c>
      <c r="J167" s="29">
        <v>686.7</v>
      </c>
      <c r="K167" s="29">
        <v>6.3</v>
      </c>
      <c r="L167" s="1" t="s">
        <v>3</v>
      </c>
      <c r="M167" s="29">
        <v>34.4</v>
      </c>
      <c r="N167" s="29">
        <v>1135.0999999999999</v>
      </c>
      <c r="O167" s="106"/>
    </row>
    <row r="168" spans="1:15" x14ac:dyDescent="0.3">
      <c r="A168" t="s">
        <v>345</v>
      </c>
      <c r="C168" s="7">
        <v>166</v>
      </c>
      <c r="D168" s="29">
        <v>140.1</v>
      </c>
      <c r="E168" s="29">
        <v>3.03</v>
      </c>
      <c r="F168" s="1">
        <v>348</v>
      </c>
      <c r="G168" s="1">
        <v>2.48</v>
      </c>
      <c r="H168" s="1">
        <v>195300</v>
      </c>
      <c r="I168" s="29">
        <v>318</v>
      </c>
      <c r="J168" s="29">
        <v>686.7</v>
      </c>
      <c r="K168" s="29">
        <v>6.3</v>
      </c>
      <c r="L168" s="1" t="s">
        <v>3</v>
      </c>
      <c r="M168" s="29">
        <v>34.4</v>
      </c>
      <c r="N168" s="29">
        <v>1145.5999999999999</v>
      </c>
      <c r="O168" s="106"/>
    </row>
    <row r="169" spans="1:15" x14ac:dyDescent="0.3">
      <c r="A169" t="s">
        <v>346</v>
      </c>
      <c r="C169" s="7">
        <v>167</v>
      </c>
      <c r="D169" s="29">
        <v>140.18</v>
      </c>
      <c r="E169" s="29">
        <v>3.02</v>
      </c>
      <c r="F169" s="1">
        <v>348</v>
      </c>
      <c r="G169" s="1">
        <v>2.48</v>
      </c>
      <c r="H169" s="1">
        <v>195300</v>
      </c>
      <c r="I169" s="29">
        <v>318</v>
      </c>
      <c r="J169" s="29">
        <v>686.7</v>
      </c>
      <c r="K169" s="29">
        <v>6.3</v>
      </c>
      <c r="L169" s="1" t="s">
        <v>3</v>
      </c>
      <c r="M169" s="29">
        <v>74.400000000000006</v>
      </c>
      <c r="N169" s="29">
        <v>1711.3</v>
      </c>
      <c r="O169" s="106"/>
    </row>
    <row r="170" spans="1:15" x14ac:dyDescent="0.3">
      <c r="A170" t="s">
        <v>347</v>
      </c>
      <c r="C170" s="7">
        <v>168</v>
      </c>
      <c r="D170" s="29">
        <v>164.98</v>
      </c>
      <c r="E170" s="29">
        <v>3.09</v>
      </c>
      <c r="F170" s="1">
        <v>412</v>
      </c>
      <c r="G170" s="1">
        <v>2.5</v>
      </c>
      <c r="H170" s="1">
        <v>198100</v>
      </c>
      <c r="I170" s="29">
        <v>300</v>
      </c>
      <c r="J170" s="29">
        <v>714.9</v>
      </c>
      <c r="K170" s="29">
        <v>9</v>
      </c>
      <c r="L170" s="1" t="s">
        <v>3</v>
      </c>
      <c r="M170" s="29">
        <v>39</v>
      </c>
      <c r="N170" s="29">
        <v>1442.7</v>
      </c>
      <c r="O170" s="106"/>
    </row>
    <row r="171" spans="1:15" x14ac:dyDescent="0.3">
      <c r="A171" t="s">
        <v>348</v>
      </c>
      <c r="C171" s="7">
        <v>169</v>
      </c>
      <c r="D171" s="29">
        <v>165.35</v>
      </c>
      <c r="E171" s="29">
        <v>3.1</v>
      </c>
      <c r="F171" s="1">
        <v>412</v>
      </c>
      <c r="G171" s="1">
        <v>2.4900000000000002</v>
      </c>
      <c r="H171" s="1">
        <v>198100</v>
      </c>
      <c r="I171" s="29">
        <v>300</v>
      </c>
      <c r="J171" s="29">
        <v>714.9</v>
      </c>
      <c r="K171" s="29">
        <v>9</v>
      </c>
      <c r="L171" s="1" t="s">
        <v>3</v>
      </c>
      <c r="M171" s="29">
        <v>77</v>
      </c>
      <c r="N171" s="29">
        <v>2290.5</v>
      </c>
      <c r="O171" s="106"/>
    </row>
    <row r="172" spans="1:15" x14ac:dyDescent="0.3">
      <c r="A172" t="s">
        <v>349</v>
      </c>
      <c r="C172" s="7">
        <v>170</v>
      </c>
      <c r="D172" s="29">
        <v>165.03</v>
      </c>
      <c r="E172" s="29">
        <v>3.1</v>
      </c>
      <c r="F172" s="1">
        <v>412</v>
      </c>
      <c r="G172" s="1">
        <v>2.5</v>
      </c>
      <c r="H172" s="1">
        <v>198100</v>
      </c>
      <c r="I172" s="29">
        <v>300</v>
      </c>
      <c r="J172" s="29">
        <v>714.9</v>
      </c>
      <c r="K172" s="29">
        <v>9</v>
      </c>
      <c r="L172" s="1" t="s">
        <v>3</v>
      </c>
      <c r="M172" s="29">
        <v>34.4</v>
      </c>
      <c r="N172" s="29">
        <v>1323.1</v>
      </c>
      <c r="O172" s="106"/>
    </row>
    <row r="173" spans="1:15" x14ac:dyDescent="0.3">
      <c r="A173" t="s">
        <v>350</v>
      </c>
      <c r="C173" s="7">
        <v>171</v>
      </c>
      <c r="D173" s="29">
        <v>165.2</v>
      </c>
      <c r="E173" s="29">
        <v>3.06</v>
      </c>
      <c r="F173" s="1">
        <v>412</v>
      </c>
      <c r="G173" s="1">
        <v>2.4900000000000002</v>
      </c>
      <c r="H173" s="1">
        <v>198100</v>
      </c>
      <c r="I173" s="29">
        <v>300</v>
      </c>
      <c r="J173" s="29">
        <v>714.9</v>
      </c>
      <c r="K173" s="29">
        <v>9</v>
      </c>
      <c r="L173" s="1" t="s">
        <v>3</v>
      </c>
      <c r="M173" s="29">
        <v>74.400000000000006</v>
      </c>
      <c r="N173" s="29">
        <v>2269</v>
      </c>
      <c r="O173" s="107"/>
    </row>
    <row r="174" spans="1:15" x14ac:dyDescent="0.3">
      <c r="A174" t="s">
        <v>351</v>
      </c>
      <c r="C174" s="7">
        <v>172</v>
      </c>
      <c r="D174" s="29">
        <v>124.8</v>
      </c>
      <c r="E174" s="29">
        <v>1.31</v>
      </c>
      <c r="F174" s="1">
        <v>375.3</v>
      </c>
      <c r="G174" s="1">
        <v>3.01</v>
      </c>
      <c r="H174" s="1">
        <v>217000</v>
      </c>
      <c r="I174" s="29">
        <v>496</v>
      </c>
      <c r="J174" s="29">
        <v>777</v>
      </c>
      <c r="K174" s="29">
        <v>3.2</v>
      </c>
      <c r="L174" s="1" t="s">
        <v>3</v>
      </c>
      <c r="M174" s="29">
        <v>54.5</v>
      </c>
      <c r="N174" s="29">
        <v>1131</v>
      </c>
      <c r="O174" s="105" t="s">
        <v>446</v>
      </c>
    </row>
    <row r="175" spans="1:15" x14ac:dyDescent="0.3">
      <c r="A175" t="s">
        <v>352</v>
      </c>
      <c r="C175" s="7">
        <v>173</v>
      </c>
      <c r="D175" s="29">
        <v>125.3</v>
      </c>
      <c r="E175" s="29">
        <v>1.3</v>
      </c>
      <c r="F175" s="1">
        <v>374.5</v>
      </c>
      <c r="G175" s="1">
        <v>2.99</v>
      </c>
      <c r="H175" s="1">
        <v>217000</v>
      </c>
      <c r="I175" s="29">
        <v>496</v>
      </c>
      <c r="J175" s="29">
        <v>777</v>
      </c>
      <c r="K175" s="29">
        <v>3.2</v>
      </c>
      <c r="L175" s="1" t="s">
        <v>3</v>
      </c>
      <c r="M175" s="29">
        <v>54.5</v>
      </c>
      <c r="N175" s="29">
        <v>1142</v>
      </c>
      <c r="O175" s="106"/>
    </row>
    <row r="176" spans="1:15" x14ac:dyDescent="0.3">
      <c r="A176" t="s">
        <v>353</v>
      </c>
      <c r="C176" s="7">
        <v>174</v>
      </c>
      <c r="D176" s="29">
        <v>150.1</v>
      </c>
      <c r="E176" s="29">
        <v>1.68</v>
      </c>
      <c r="F176" s="1">
        <v>444.8</v>
      </c>
      <c r="G176" s="1">
        <v>2.96</v>
      </c>
      <c r="H176" s="1">
        <v>215000</v>
      </c>
      <c r="I176" s="29">
        <v>493</v>
      </c>
      <c r="J176" s="29">
        <v>780</v>
      </c>
      <c r="K176" s="29">
        <v>3.2</v>
      </c>
      <c r="L176" s="1" t="s">
        <v>3</v>
      </c>
      <c r="M176" s="29">
        <v>54.5</v>
      </c>
      <c r="N176" s="29">
        <v>1698</v>
      </c>
      <c r="O176" s="106"/>
    </row>
    <row r="177" spans="1:15" x14ac:dyDescent="0.3">
      <c r="A177" t="s">
        <v>354</v>
      </c>
      <c r="C177" s="7">
        <v>175</v>
      </c>
      <c r="D177" s="29">
        <v>149.80000000000001</v>
      </c>
      <c r="E177" s="29">
        <v>1.65</v>
      </c>
      <c r="F177" s="1">
        <v>444.9</v>
      </c>
      <c r="G177" s="1">
        <v>2.97</v>
      </c>
      <c r="H177" s="1">
        <v>215000</v>
      </c>
      <c r="I177" s="29">
        <v>493</v>
      </c>
      <c r="J177" s="29">
        <v>780</v>
      </c>
      <c r="K177" s="29">
        <v>3.2</v>
      </c>
      <c r="L177" s="1" t="s">
        <v>3</v>
      </c>
      <c r="M177" s="29">
        <v>54.5</v>
      </c>
      <c r="N177" s="29">
        <v>1661</v>
      </c>
      <c r="O177" s="106"/>
    </row>
    <row r="178" spans="1:15" x14ac:dyDescent="0.3">
      <c r="A178" t="s">
        <v>355</v>
      </c>
      <c r="C178" s="7">
        <v>176</v>
      </c>
      <c r="D178" s="29">
        <v>180.7</v>
      </c>
      <c r="E178" s="29">
        <v>1.69</v>
      </c>
      <c r="F178" s="1">
        <v>539.70000000000005</v>
      </c>
      <c r="G178" s="1">
        <v>2.99</v>
      </c>
      <c r="H178" s="1">
        <v>215000</v>
      </c>
      <c r="I178" s="29">
        <v>493</v>
      </c>
      <c r="J178" s="29">
        <v>780</v>
      </c>
      <c r="K178" s="29">
        <v>3.2</v>
      </c>
      <c r="L178" s="1" t="s">
        <v>3</v>
      </c>
      <c r="M178" s="29">
        <v>54.5</v>
      </c>
      <c r="N178" s="29">
        <v>2169</v>
      </c>
      <c r="O178" s="106"/>
    </row>
    <row r="179" spans="1:15" x14ac:dyDescent="0.3">
      <c r="A179" t="s">
        <v>356</v>
      </c>
      <c r="C179" s="7">
        <v>177</v>
      </c>
      <c r="D179" s="29">
        <v>180.7</v>
      </c>
      <c r="E179" s="29">
        <v>1.7</v>
      </c>
      <c r="F179" s="1">
        <v>540.4</v>
      </c>
      <c r="G179" s="1">
        <v>2.99</v>
      </c>
      <c r="H179" s="1">
        <v>215000</v>
      </c>
      <c r="I179" s="29">
        <v>493</v>
      </c>
      <c r="J179" s="29">
        <v>780</v>
      </c>
      <c r="K179" s="29">
        <v>3.2</v>
      </c>
      <c r="L179" s="1" t="s">
        <v>3</v>
      </c>
      <c r="M179" s="29">
        <v>54.5</v>
      </c>
      <c r="N179" s="29">
        <v>2193</v>
      </c>
      <c r="O179" s="106"/>
    </row>
    <row r="180" spans="1:15" ht="14.4" customHeight="1" x14ac:dyDescent="0.3">
      <c r="A180" t="s">
        <v>447</v>
      </c>
      <c r="C180" s="7">
        <v>178</v>
      </c>
      <c r="D180" s="29">
        <v>50.9</v>
      </c>
      <c r="E180" s="29">
        <v>3.07</v>
      </c>
      <c r="F180" s="1">
        <v>150</v>
      </c>
      <c r="G180" s="1">
        <v>2.95</v>
      </c>
      <c r="H180" s="1">
        <v>195000</v>
      </c>
      <c r="I180" s="29">
        <v>228.2</v>
      </c>
      <c r="J180" s="29">
        <v>562.1</v>
      </c>
      <c r="K180" s="1"/>
      <c r="L180" s="1" t="s">
        <v>3</v>
      </c>
      <c r="M180" s="29">
        <v>35.799999999999997</v>
      </c>
      <c r="N180" s="29">
        <v>235</v>
      </c>
      <c r="O180" s="105" t="s">
        <v>448</v>
      </c>
    </row>
    <row r="181" spans="1:15" x14ac:dyDescent="0.3">
      <c r="A181" t="s">
        <v>449</v>
      </c>
      <c r="C181" s="7">
        <v>179</v>
      </c>
      <c r="D181" s="29">
        <v>101.9</v>
      </c>
      <c r="E181" s="29">
        <v>2.79</v>
      </c>
      <c r="F181" s="1">
        <v>400</v>
      </c>
      <c r="G181" s="1">
        <v>3.93</v>
      </c>
      <c r="H181" s="1">
        <v>195000</v>
      </c>
      <c r="I181" s="29">
        <v>225.7</v>
      </c>
      <c r="J181" s="29">
        <v>656.4</v>
      </c>
      <c r="K181" s="1"/>
      <c r="L181" s="1" t="s">
        <v>3</v>
      </c>
      <c r="M181" s="29">
        <v>35.799999999999997</v>
      </c>
      <c r="N181" s="29">
        <v>570</v>
      </c>
      <c r="O181" s="106"/>
    </row>
    <row r="182" spans="1:15" x14ac:dyDescent="0.3">
      <c r="A182" t="s">
        <v>450</v>
      </c>
      <c r="C182" s="7">
        <v>180</v>
      </c>
      <c r="D182" s="29">
        <v>114.1</v>
      </c>
      <c r="E182" s="29">
        <v>2.79</v>
      </c>
      <c r="F182" s="1">
        <v>400</v>
      </c>
      <c r="G182" s="1">
        <v>3.51</v>
      </c>
      <c r="H182" s="1">
        <v>195000</v>
      </c>
      <c r="I182" s="29">
        <v>280.7</v>
      </c>
      <c r="J182" s="29">
        <v>617.79999999999995</v>
      </c>
      <c r="K182" s="1"/>
      <c r="L182" s="1" t="s">
        <v>3</v>
      </c>
      <c r="M182" s="29">
        <v>35.799999999999997</v>
      </c>
      <c r="N182" s="29">
        <v>766</v>
      </c>
      <c r="O182" s="106"/>
    </row>
    <row r="183" spans="1:15" x14ac:dyDescent="0.3">
      <c r="A183" t="s">
        <v>451</v>
      </c>
      <c r="C183" s="7">
        <v>181</v>
      </c>
      <c r="D183" s="29">
        <v>168.4</v>
      </c>
      <c r="E183" s="29">
        <v>3.22</v>
      </c>
      <c r="F183" s="1">
        <v>400</v>
      </c>
      <c r="G183" s="1">
        <v>2.38</v>
      </c>
      <c r="H183" s="1">
        <v>195000</v>
      </c>
      <c r="I183" s="29">
        <v>281.10000000000002</v>
      </c>
      <c r="J183" s="29">
        <v>615.79999999999995</v>
      </c>
      <c r="K183" s="1">
        <v>8.3000000000000007</v>
      </c>
      <c r="L183" s="1" t="s">
        <v>3</v>
      </c>
      <c r="M183" s="29">
        <v>35.799999999999997</v>
      </c>
      <c r="N183" s="29">
        <v>1449</v>
      </c>
      <c r="O183" s="106"/>
    </row>
    <row r="184" spans="1:15" x14ac:dyDescent="0.3">
      <c r="A184" t="s">
        <v>357</v>
      </c>
      <c r="C184" s="7">
        <v>182</v>
      </c>
      <c r="D184" s="29">
        <v>101.2</v>
      </c>
      <c r="E184" s="29">
        <v>2.83</v>
      </c>
      <c r="F184" s="1">
        <v>400</v>
      </c>
      <c r="G184" s="1">
        <v>3.95</v>
      </c>
      <c r="H184" s="1">
        <v>195000</v>
      </c>
      <c r="I184" s="29">
        <v>324.39999999999998</v>
      </c>
      <c r="J184" s="29">
        <v>647.20000000000005</v>
      </c>
      <c r="K184" s="1">
        <v>8.3000000000000007</v>
      </c>
      <c r="L184" s="1" t="s">
        <v>3</v>
      </c>
      <c r="M184" s="29">
        <v>31.4</v>
      </c>
      <c r="N184" s="29">
        <v>729</v>
      </c>
      <c r="O184" s="106"/>
    </row>
    <row r="185" spans="1:15" x14ac:dyDescent="0.3">
      <c r="A185" t="s">
        <v>358</v>
      </c>
      <c r="C185" s="7">
        <v>183</v>
      </c>
      <c r="D185" s="29">
        <v>113.9</v>
      </c>
      <c r="E185" s="29">
        <v>2.88</v>
      </c>
      <c r="F185" s="1">
        <v>400</v>
      </c>
      <c r="G185" s="1">
        <v>3.51</v>
      </c>
      <c r="H185" s="1">
        <v>195000</v>
      </c>
      <c r="I185" s="29">
        <v>270.3</v>
      </c>
      <c r="J185" s="29">
        <v>579.4</v>
      </c>
      <c r="K185" s="1">
        <v>8.3000000000000007</v>
      </c>
      <c r="L185" s="1" t="s">
        <v>3</v>
      </c>
      <c r="M185" s="29">
        <v>31.4</v>
      </c>
      <c r="N185" s="29">
        <v>800</v>
      </c>
      <c r="O185" s="106"/>
    </row>
    <row r="186" spans="1:15" x14ac:dyDescent="0.3">
      <c r="A186" t="s">
        <v>359</v>
      </c>
      <c r="C186" s="7">
        <v>184</v>
      </c>
      <c r="D186" s="29">
        <v>168.2</v>
      </c>
      <c r="E186" s="29">
        <v>3.15</v>
      </c>
      <c r="F186" s="1">
        <v>400</v>
      </c>
      <c r="G186" s="1">
        <v>2.38</v>
      </c>
      <c r="H186" s="1">
        <v>195000</v>
      </c>
      <c r="I186" s="29">
        <v>280.10000000000002</v>
      </c>
      <c r="J186" s="29">
        <v>575.29999999999995</v>
      </c>
      <c r="K186" s="1">
        <v>8.3000000000000007</v>
      </c>
      <c r="L186" s="1" t="s">
        <v>3</v>
      </c>
      <c r="M186" s="29">
        <v>31.4</v>
      </c>
      <c r="N186" s="29">
        <v>1522</v>
      </c>
      <c r="O186" s="106"/>
    </row>
    <row r="187" spans="1:15" x14ac:dyDescent="0.3">
      <c r="A187" t="s">
        <v>360</v>
      </c>
      <c r="C187" s="7">
        <v>185</v>
      </c>
      <c r="D187" s="29">
        <v>114.3</v>
      </c>
      <c r="E187" s="29">
        <v>3.05</v>
      </c>
      <c r="F187" s="1">
        <v>290</v>
      </c>
      <c r="G187" s="1">
        <v>2.54</v>
      </c>
      <c r="H187" s="1">
        <v>189099</v>
      </c>
      <c r="I187" s="29">
        <v>293</v>
      </c>
      <c r="J187" s="29">
        <f t="shared" ref="J187:J189" si="5">I187/(0.2+185*I187/H187)</f>
        <v>602.07690752927476</v>
      </c>
      <c r="K187" s="1">
        <v>10</v>
      </c>
      <c r="L187" s="1" t="s">
        <v>3</v>
      </c>
      <c r="M187" s="29">
        <v>43.6</v>
      </c>
      <c r="N187" s="29">
        <v>831</v>
      </c>
      <c r="O187" s="108" t="s">
        <v>452</v>
      </c>
    </row>
    <row r="188" spans="1:15" x14ac:dyDescent="0.3">
      <c r="A188" t="s">
        <v>361</v>
      </c>
      <c r="C188" s="7">
        <v>186</v>
      </c>
      <c r="D188" s="29">
        <v>101</v>
      </c>
      <c r="E188" s="29">
        <v>2</v>
      </c>
      <c r="F188" s="1">
        <v>290</v>
      </c>
      <c r="G188" s="1">
        <v>2.87</v>
      </c>
      <c r="H188" s="1">
        <v>208228</v>
      </c>
      <c r="I188" s="29">
        <v>357</v>
      </c>
      <c r="J188" s="29">
        <f t="shared" si="5"/>
        <v>690.28676597586048</v>
      </c>
      <c r="K188" s="1">
        <v>9.2100000000000009</v>
      </c>
      <c r="L188" s="1" t="s">
        <v>3</v>
      </c>
      <c r="M188" s="29">
        <v>43.6</v>
      </c>
      <c r="N188" s="29">
        <v>600</v>
      </c>
      <c r="O188" s="109"/>
    </row>
    <row r="189" spans="1:15" x14ac:dyDescent="0.3">
      <c r="A189" t="s">
        <v>362</v>
      </c>
      <c r="C189" s="7">
        <v>187</v>
      </c>
      <c r="D189" s="29">
        <v>101</v>
      </c>
      <c r="E189" s="29">
        <v>1.5</v>
      </c>
      <c r="F189" s="1">
        <v>290</v>
      </c>
      <c r="G189" s="1">
        <v>2.87</v>
      </c>
      <c r="H189" s="1">
        <v>204581</v>
      </c>
      <c r="I189" s="29">
        <v>322</v>
      </c>
      <c r="J189" s="29">
        <f t="shared" si="5"/>
        <v>655.56347040688172</v>
      </c>
      <c r="K189" s="1">
        <v>9.09</v>
      </c>
      <c r="L189" s="1" t="s">
        <v>3</v>
      </c>
      <c r="M189" s="29">
        <v>43.6</v>
      </c>
      <c r="N189" s="29">
        <v>562</v>
      </c>
      <c r="O189" s="109"/>
    </row>
    <row r="190" spans="1:15" x14ac:dyDescent="0.3">
      <c r="A190" t="s">
        <v>363</v>
      </c>
      <c r="C190" s="7">
        <v>188</v>
      </c>
      <c r="D190" s="29">
        <v>219</v>
      </c>
      <c r="E190" s="29">
        <v>3.9</v>
      </c>
      <c r="F190" s="1">
        <v>620</v>
      </c>
      <c r="G190" s="1">
        <v>2.83</v>
      </c>
      <c r="H190" s="1">
        <v>203500</v>
      </c>
      <c r="I190" s="29">
        <v>269.3</v>
      </c>
      <c r="J190" s="29">
        <v>710.3</v>
      </c>
      <c r="K190" s="1">
        <v>9.1</v>
      </c>
      <c r="L190" s="1" t="s">
        <v>3</v>
      </c>
      <c r="M190" s="29">
        <v>35.6</v>
      </c>
      <c r="N190" s="29">
        <v>2271</v>
      </c>
      <c r="O190" s="110" t="s">
        <v>453</v>
      </c>
    </row>
    <row r="191" spans="1:15" x14ac:dyDescent="0.3">
      <c r="A191" t="s">
        <v>364</v>
      </c>
      <c r="C191" s="7">
        <v>189</v>
      </c>
      <c r="D191" s="29">
        <v>219</v>
      </c>
      <c r="E191" s="29">
        <v>3.9</v>
      </c>
      <c r="F191" s="1">
        <v>620</v>
      </c>
      <c r="G191" s="1">
        <v>2.83</v>
      </c>
      <c r="H191" s="1">
        <v>203500</v>
      </c>
      <c r="I191" s="29">
        <v>269.3</v>
      </c>
      <c r="J191" s="29">
        <v>710.3</v>
      </c>
      <c r="K191" s="1">
        <v>9.1</v>
      </c>
      <c r="L191" s="1" t="s">
        <v>3</v>
      </c>
      <c r="M191" s="29">
        <v>35.6</v>
      </c>
      <c r="N191" s="29">
        <v>2459</v>
      </c>
      <c r="O191" s="110"/>
    </row>
    <row r="192" spans="1:15" x14ac:dyDescent="0.3">
      <c r="A192" t="s">
        <v>365</v>
      </c>
      <c r="C192" s="7">
        <v>190</v>
      </c>
      <c r="D192" s="29">
        <v>219</v>
      </c>
      <c r="E192" s="29">
        <v>3.9</v>
      </c>
      <c r="F192" s="1">
        <v>620</v>
      </c>
      <c r="G192" s="1">
        <v>2.83</v>
      </c>
      <c r="H192" s="1">
        <v>203500</v>
      </c>
      <c r="I192" s="29">
        <v>269.3</v>
      </c>
      <c r="J192" s="29">
        <v>710.3</v>
      </c>
      <c r="K192" s="1">
        <v>9.1</v>
      </c>
      <c r="L192" s="1" t="s">
        <v>3</v>
      </c>
      <c r="M192" s="29">
        <v>35.6</v>
      </c>
      <c r="N192" s="29">
        <v>2331</v>
      </c>
      <c r="O192" s="110"/>
    </row>
    <row r="193" spans="1:15" x14ac:dyDescent="0.3">
      <c r="A193" t="s">
        <v>366</v>
      </c>
      <c r="C193" s="7">
        <v>191</v>
      </c>
      <c r="D193" s="29">
        <v>219</v>
      </c>
      <c r="E193" s="29">
        <v>3.9</v>
      </c>
      <c r="F193" s="1">
        <v>620</v>
      </c>
      <c r="G193" s="1">
        <v>2.83</v>
      </c>
      <c r="H193" s="1">
        <v>203500</v>
      </c>
      <c r="I193" s="29">
        <v>269.3</v>
      </c>
      <c r="J193" s="29">
        <v>710.3</v>
      </c>
      <c r="K193" s="1">
        <v>9.1</v>
      </c>
      <c r="L193" s="1" t="s">
        <v>3</v>
      </c>
      <c r="M193" s="29">
        <v>33.119999999999997</v>
      </c>
      <c r="N193" s="29">
        <v>2242</v>
      </c>
      <c r="O193" s="110"/>
    </row>
    <row r="194" spans="1:15" x14ac:dyDescent="0.3">
      <c r="A194" t="s">
        <v>367</v>
      </c>
      <c r="C194" s="7">
        <v>192</v>
      </c>
      <c r="D194" s="29">
        <v>219</v>
      </c>
      <c r="E194" s="29">
        <v>3.9</v>
      </c>
      <c r="F194" s="1">
        <v>620</v>
      </c>
      <c r="G194" s="1">
        <v>2.83</v>
      </c>
      <c r="H194" s="1">
        <v>203500</v>
      </c>
      <c r="I194" s="29">
        <v>269.3</v>
      </c>
      <c r="J194" s="29">
        <v>710.3</v>
      </c>
      <c r="K194" s="1">
        <v>9.1</v>
      </c>
      <c r="L194" s="1" t="s">
        <v>3</v>
      </c>
      <c r="M194" s="29">
        <v>33.119999999999997</v>
      </c>
      <c r="N194" s="29">
        <v>2304</v>
      </c>
      <c r="O194" s="110"/>
    </row>
    <row r="195" spans="1:15" x14ac:dyDescent="0.3">
      <c r="A195" t="s">
        <v>368</v>
      </c>
      <c r="C195" s="7">
        <v>193</v>
      </c>
      <c r="D195" s="29">
        <v>219</v>
      </c>
      <c r="E195" s="29">
        <v>3.9</v>
      </c>
      <c r="F195" s="1">
        <v>620</v>
      </c>
      <c r="G195" s="1">
        <v>2.83</v>
      </c>
      <c r="H195" s="1">
        <v>203500</v>
      </c>
      <c r="I195" s="29">
        <v>269.3</v>
      </c>
      <c r="J195" s="29">
        <v>710.3</v>
      </c>
      <c r="K195" s="1">
        <v>9.1</v>
      </c>
      <c r="L195" s="1" t="s">
        <v>3</v>
      </c>
      <c r="M195" s="29">
        <v>33.119999999999997</v>
      </c>
      <c r="N195" s="29">
        <v>2306</v>
      </c>
      <c r="O195" s="110"/>
    </row>
    <row r="196" spans="1:15" x14ac:dyDescent="0.3">
      <c r="A196" t="s">
        <v>369</v>
      </c>
      <c r="C196" s="7">
        <v>194</v>
      </c>
      <c r="D196" s="29">
        <v>219</v>
      </c>
      <c r="E196" s="29">
        <v>3.9</v>
      </c>
      <c r="F196" s="1">
        <v>620</v>
      </c>
      <c r="G196" s="1">
        <v>2.83</v>
      </c>
      <c r="H196" s="1">
        <v>203500</v>
      </c>
      <c r="I196" s="29">
        <v>269.3</v>
      </c>
      <c r="J196" s="29">
        <v>710.3</v>
      </c>
      <c r="K196" s="1">
        <v>9.1</v>
      </c>
      <c r="L196" s="1" t="s">
        <v>3</v>
      </c>
      <c r="M196" s="29">
        <v>33.839999999999996</v>
      </c>
      <c r="N196" s="29">
        <v>2254</v>
      </c>
      <c r="O196" s="110"/>
    </row>
    <row r="197" spans="1:15" x14ac:dyDescent="0.3">
      <c r="A197" t="s">
        <v>370</v>
      </c>
      <c r="C197" s="7">
        <v>195</v>
      </c>
      <c r="D197" s="29">
        <v>219</v>
      </c>
      <c r="E197" s="29">
        <v>3.9</v>
      </c>
      <c r="F197" s="1">
        <v>620</v>
      </c>
      <c r="G197" s="1">
        <v>2.83</v>
      </c>
      <c r="H197" s="1">
        <v>203500</v>
      </c>
      <c r="I197" s="29">
        <v>269.3</v>
      </c>
      <c r="J197" s="29">
        <v>710.3</v>
      </c>
      <c r="K197" s="1">
        <v>9.1</v>
      </c>
      <c r="L197" s="1" t="s">
        <v>3</v>
      </c>
      <c r="M197" s="29">
        <v>33.839999999999996</v>
      </c>
      <c r="N197" s="29">
        <v>2270</v>
      </c>
      <c r="O197" s="110"/>
    </row>
    <row r="198" spans="1:15" x14ac:dyDescent="0.3">
      <c r="A198" t="s">
        <v>371</v>
      </c>
      <c r="C198" s="7">
        <v>196</v>
      </c>
      <c r="D198" s="29">
        <v>219</v>
      </c>
      <c r="E198" s="29">
        <v>3.9</v>
      </c>
      <c r="F198" s="1">
        <v>620</v>
      </c>
      <c r="G198" s="1">
        <v>2.83</v>
      </c>
      <c r="H198" s="1">
        <v>203500</v>
      </c>
      <c r="I198" s="29">
        <v>269.3</v>
      </c>
      <c r="J198" s="29">
        <v>710.3</v>
      </c>
      <c r="K198" s="1">
        <v>9.1</v>
      </c>
      <c r="L198" s="1" t="s">
        <v>3</v>
      </c>
      <c r="M198" s="29">
        <v>33.839999999999996</v>
      </c>
      <c r="N198" s="29">
        <v>2218</v>
      </c>
      <c r="O198" s="110"/>
    </row>
    <row r="199" spans="1:15" x14ac:dyDescent="0.3">
      <c r="A199" t="s">
        <v>372</v>
      </c>
      <c r="C199" s="7">
        <v>197</v>
      </c>
      <c r="D199" s="29">
        <v>114</v>
      </c>
      <c r="E199" s="29">
        <v>4.2</v>
      </c>
      <c r="F199" s="1">
        <v>350</v>
      </c>
      <c r="G199" s="1">
        <v>3.07</v>
      </c>
      <c r="H199" s="1">
        <v>199500</v>
      </c>
      <c r="I199" s="29">
        <v>346.1</v>
      </c>
      <c r="J199" s="29">
        <v>769.3</v>
      </c>
      <c r="K199" s="1">
        <v>5.9</v>
      </c>
      <c r="L199" s="1" t="s">
        <v>3</v>
      </c>
      <c r="M199" s="29">
        <v>35.6</v>
      </c>
      <c r="N199" s="29">
        <v>1082</v>
      </c>
      <c r="O199" s="110"/>
    </row>
    <row r="200" spans="1:15" x14ac:dyDescent="0.3">
      <c r="A200" t="s">
        <v>373</v>
      </c>
      <c r="C200" s="7">
        <v>198</v>
      </c>
      <c r="D200" s="29">
        <v>114</v>
      </c>
      <c r="E200" s="29">
        <v>4.2</v>
      </c>
      <c r="F200" s="1">
        <v>350</v>
      </c>
      <c r="G200" s="1">
        <v>3.07</v>
      </c>
      <c r="H200" s="1">
        <v>199500</v>
      </c>
      <c r="I200" s="29">
        <v>346.1</v>
      </c>
      <c r="J200" s="29">
        <v>769.3</v>
      </c>
      <c r="K200" s="1">
        <v>5.9</v>
      </c>
      <c r="L200" s="1" t="s">
        <v>3</v>
      </c>
      <c r="M200" s="29">
        <v>35.6</v>
      </c>
      <c r="N200" s="29">
        <v>1099</v>
      </c>
      <c r="O200" s="110"/>
    </row>
    <row r="201" spans="1:15" x14ac:dyDescent="0.3">
      <c r="A201" t="s">
        <v>374</v>
      </c>
      <c r="C201" s="7">
        <v>199</v>
      </c>
      <c r="D201" s="29">
        <v>114</v>
      </c>
      <c r="E201" s="29">
        <v>4.2</v>
      </c>
      <c r="F201" s="1">
        <v>350</v>
      </c>
      <c r="G201" s="1">
        <v>3.07</v>
      </c>
      <c r="H201" s="1">
        <v>199500</v>
      </c>
      <c r="I201" s="29">
        <v>346.1</v>
      </c>
      <c r="J201" s="29">
        <v>769.3</v>
      </c>
      <c r="K201" s="1">
        <v>5.9</v>
      </c>
      <c r="L201" s="1" t="s">
        <v>3</v>
      </c>
      <c r="M201" s="29">
        <v>35.6</v>
      </c>
      <c r="N201" s="29">
        <v>1116</v>
      </c>
      <c r="O201" s="110"/>
    </row>
    <row r="202" spans="1:15" x14ac:dyDescent="0.3">
      <c r="A202" t="s">
        <v>375</v>
      </c>
      <c r="C202" s="7">
        <v>200</v>
      </c>
      <c r="D202" s="29">
        <v>114</v>
      </c>
      <c r="E202" s="29">
        <v>4.2</v>
      </c>
      <c r="F202" s="1">
        <v>350</v>
      </c>
      <c r="G202" s="1">
        <v>3.07</v>
      </c>
      <c r="H202" s="1">
        <v>199500</v>
      </c>
      <c r="I202" s="29">
        <v>346.1</v>
      </c>
      <c r="J202" s="29">
        <v>769.3</v>
      </c>
      <c r="K202" s="1">
        <v>5.9</v>
      </c>
      <c r="L202" s="1" t="s">
        <v>3</v>
      </c>
      <c r="M202" s="29">
        <v>33.119999999999997</v>
      </c>
      <c r="N202" s="29">
        <v>1053</v>
      </c>
      <c r="O202" s="110"/>
    </row>
    <row r="203" spans="1:15" x14ac:dyDescent="0.3">
      <c r="A203" t="s">
        <v>376</v>
      </c>
      <c r="C203" s="7">
        <v>201</v>
      </c>
      <c r="D203" s="29">
        <v>114</v>
      </c>
      <c r="E203" s="29">
        <v>4.2</v>
      </c>
      <c r="F203" s="1">
        <v>350</v>
      </c>
      <c r="G203" s="1">
        <v>3.07</v>
      </c>
      <c r="H203" s="1">
        <v>199500</v>
      </c>
      <c r="I203" s="29">
        <v>346.1</v>
      </c>
      <c r="J203" s="29">
        <v>769.3</v>
      </c>
      <c r="K203" s="1">
        <v>5.9</v>
      </c>
      <c r="L203" s="1" t="s">
        <v>3</v>
      </c>
      <c r="M203" s="29">
        <v>33.119999999999997</v>
      </c>
      <c r="N203" s="29">
        <v>956</v>
      </c>
      <c r="O203" s="110"/>
    </row>
    <row r="204" spans="1:15" x14ac:dyDescent="0.3">
      <c r="A204" t="s">
        <v>377</v>
      </c>
      <c r="C204" s="7">
        <v>202</v>
      </c>
      <c r="D204" s="29">
        <v>114</v>
      </c>
      <c r="E204" s="29">
        <v>4.2</v>
      </c>
      <c r="F204" s="1">
        <v>350</v>
      </c>
      <c r="G204" s="1">
        <v>3.07</v>
      </c>
      <c r="H204" s="1">
        <v>199500</v>
      </c>
      <c r="I204" s="29">
        <v>346.1</v>
      </c>
      <c r="J204" s="29">
        <v>769.3</v>
      </c>
      <c r="K204" s="1">
        <v>5.9</v>
      </c>
      <c r="L204" s="1" t="s">
        <v>3</v>
      </c>
      <c r="M204" s="29">
        <v>33.119999999999997</v>
      </c>
      <c r="N204" s="29">
        <v>1040</v>
      </c>
      <c r="O204" s="110"/>
    </row>
    <row r="205" spans="1:15" x14ac:dyDescent="0.3">
      <c r="A205" t="s">
        <v>378</v>
      </c>
      <c r="C205" s="7">
        <v>203</v>
      </c>
      <c r="D205" s="29">
        <v>114</v>
      </c>
      <c r="E205" s="29">
        <v>4.2</v>
      </c>
      <c r="F205" s="1">
        <v>350</v>
      </c>
      <c r="G205" s="1">
        <v>3.07</v>
      </c>
      <c r="H205" s="1">
        <v>199500</v>
      </c>
      <c r="I205" s="29">
        <v>346.1</v>
      </c>
      <c r="J205" s="29">
        <v>769.3</v>
      </c>
      <c r="K205" s="1">
        <v>5.9</v>
      </c>
      <c r="L205" s="1" t="s">
        <v>3</v>
      </c>
      <c r="M205" s="29">
        <v>33.839999999999996</v>
      </c>
      <c r="N205" s="29">
        <v>1016</v>
      </c>
      <c r="O205" s="110"/>
    </row>
    <row r="206" spans="1:15" x14ac:dyDescent="0.3">
      <c r="A206" t="s">
        <v>379</v>
      </c>
      <c r="C206" s="7">
        <v>204</v>
      </c>
      <c r="D206" s="29">
        <v>114</v>
      </c>
      <c r="E206" s="29">
        <v>4.2</v>
      </c>
      <c r="F206" s="1">
        <v>350</v>
      </c>
      <c r="G206" s="1">
        <v>3.07</v>
      </c>
      <c r="H206" s="1">
        <v>199500</v>
      </c>
      <c r="I206" s="29">
        <v>346.1</v>
      </c>
      <c r="J206" s="29">
        <v>769.3</v>
      </c>
      <c r="K206" s="1">
        <v>5.9</v>
      </c>
      <c r="L206" s="1" t="s">
        <v>3</v>
      </c>
      <c r="M206" s="29">
        <v>33.839999999999996</v>
      </c>
      <c r="N206" s="29">
        <v>1023</v>
      </c>
      <c r="O206" s="110"/>
    </row>
    <row r="207" spans="1:15" x14ac:dyDescent="0.3">
      <c r="A207" t="s">
        <v>380</v>
      </c>
      <c r="C207" s="7">
        <v>205</v>
      </c>
      <c r="D207" s="29">
        <v>114</v>
      </c>
      <c r="E207" s="29">
        <v>4.2</v>
      </c>
      <c r="F207" s="1">
        <v>350</v>
      </c>
      <c r="G207" s="1">
        <v>3.07</v>
      </c>
      <c r="H207" s="1">
        <v>199500</v>
      </c>
      <c r="I207" s="29">
        <v>346.1</v>
      </c>
      <c r="J207" s="29">
        <v>769.3</v>
      </c>
      <c r="K207" s="1">
        <v>5.9</v>
      </c>
      <c r="L207" s="1" t="s">
        <v>3</v>
      </c>
      <c r="M207" s="29">
        <v>33.839999999999996</v>
      </c>
      <c r="N207" s="29">
        <v>990</v>
      </c>
      <c r="O207" s="110"/>
    </row>
    <row r="208" spans="1:15" x14ac:dyDescent="0.3">
      <c r="A208" t="s">
        <v>381</v>
      </c>
      <c r="C208" s="7">
        <v>206</v>
      </c>
      <c r="D208" s="29">
        <v>114</v>
      </c>
      <c r="E208" s="29">
        <v>4.2</v>
      </c>
      <c r="F208" s="1">
        <v>350</v>
      </c>
      <c r="G208" s="1">
        <v>3.07</v>
      </c>
      <c r="H208" s="1">
        <v>199500</v>
      </c>
      <c r="I208" s="29">
        <v>346.1</v>
      </c>
      <c r="J208" s="29">
        <v>769.3</v>
      </c>
      <c r="K208" s="1">
        <v>5.9</v>
      </c>
      <c r="L208" s="1" t="s">
        <v>3</v>
      </c>
      <c r="M208" s="29">
        <v>52.64</v>
      </c>
      <c r="N208" s="29">
        <v>1318</v>
      </c>
      <c r="O208" s="110"/>
    </row>
    <row r="209" spans="1:15" x14ac:dyDescent="0.3">
      <c r="A209" t="s">
        <v>382</v>
      </c>
      <c r="C209" s="7">
        <v>207</v>
      </c>
      <c r="D209" s="29">
        <v>114</v>
      </c>
      <c r="E209" s="29">
        <v>4.2</v>
      </c>
      <c r="F209" s="1">
        <v>350</v>
      </c>
      <c r="G209" s="1">
        <v>3.07</v>
      </c>
      <c r="H209" s="1">
        <v>199500</v>
      </c>
      <c r="I209" s="29">
        <v>346.1</v>
      </c>
      <c r="J209" s="29">
        <v>769.3</v>
      </c>
      <c r="K209" s="1">
        <v>5.9</v>
      </c>
      <c r="L209" s="1" t="s">
        <v>3</v>
      </c>
      <c r="M209" s="29">
        <v>52.64</v>
      </c>
      <c r="N209" s="29">
        <v>1317</v>
      </c>
      <c r="O209" s="110"/>
    </row>
    <row r="210" spans="1:15" x14ac:dyDescent="0.3">
      <c r="A210" t="s">
        <v>383</v>
      </c>
      <c r="C210" s="7">
        <v>208</v>
      </c>
      <c r="D210" s="29">
        <v>114</v>
      </c>
      <c r="E210" s="29">
        <v>4.2</v>
      </c>
      <c r="F210" s="1">
        <v>350</v>
      </c>
      <c r="G210" s="1">
        <v>3.07</v>
      </c>
      <c r="H210" s="1">
        <v>199500</v>
      </c>
      <c r="I210" s="29">
        <v>346.1</v>
      </c>
      <c r="J210" s="29">
        <v>769.3</v>
      </c>
      <c r="K210" s="1">
        <v>5.9</v>
      </c>
      <c r="L210" s="1" t="s">
        <v>3</v>
      </c>
      <c r="M210" s="29">
        <v>45.84</v>
      </c>
      <c r="N210" s="29">
        <v>1171</v>
      </c>
      <c r="O210" s="110"/>
    </row>
    <row r="211" spans="1:15" x14ac:dyDescent="0.3">
      <c r="A211" t="s">
        <v>384</v>
      </c>
      <c r="C211" s="7">
        <v>209</v>
      </c>
      <c r="D211" s="29">
        <v>114</v>
      </c>
      <c r="E211" s="29">
        <v>4.2</v>
      </c>
      <c r="F211" s="1">
        <v>350</v>
      </c>
      <c r="G211" s="1">
        <v>3.07</v>
      </c>
      <c r="H211" s="1">
        <v>199500</v>
      </c>
      <c r="I211" s="29">
        <v>346.1</v>
      </c>
      <c r="J211" s="29">
        <v>769.3</v>
      </c>
      <c r="K211" s="1">
        <v>5.9</v>
      </c>
      <c r="L211" s="1" t="s">
        <v>3</v>
      </c>
      <c r="M211" s="29">
        <v>45.84</v>
      </c>
      <c r="N211" s="29">
        <v>1174</v>
      </c>
      <c r="O211" s="110"/>
    </row>
    <row r="212" spans="1:15" x14ac:dyDescent="0.3">
      <c r="A212" t="s">
        <v>385</v>
      </c>
      <c r="C212" s="7">
        <v>210</v>
      </c>
      <c r="D212" s="29">
        <v>114</v>
      </c>
      <c r="E212" s="29">
        <v>4.2</v>
      </c>
      <c r="F212" s="1">
        <v>350</v>
      </c>
      <c r="G212" s="1">
        <v>3.07</v>
      </c>
      <c r="H212" s="1">
        <v>199500</v>
      </c>
      <c r="I212" s="29">
        <v>346.1</v>
      </c>
      <c r="J212" s="29">
        <v>769.3</v>
      </c>
      <c r="K212" s="1">
        <v>5.9</v>
      </c>
      <c r="L212" s="1" t="s">
        <v>3</v>
      </c>
      <c r="M212" s="29">
        <v>41.680000000000007</v>
      </c>
      <c r="N212" s="29">
        <v>1074</v>
      </c>
      <c r="O212" s="110"/>
    </row>
    <row r="213" spans="1:15" x14ac:dyDescent="0.3">
      <c r="A213" t="s">
        <v>386</v>
      </c>
      <c r="C213" s="7">
        <v>211</v>
      </c>
      <c r="D213" s="29">
        <v>114</v>
      </c>
      <c r="E213" s="29">
        <v>4.2</v>
      </c>
      <c r="F213" s="1">
        <v>350</v>
      </c>
      <c r="G213" s="1">
        <v>3.07</v>
      </c>
      <c r="H213" s="1">
        <v>199500</v>
      </c>
      <c r="I213" s="29">
        <v>346.1</v>
      </c>
      <c r="J213" s="29">
        <v>769.3</v>
      </c>
      <c r="K213" s="1">
        <v>5.9</v>
      </c>
      <c r="L213" s="1" t="s">
        <v>3</v>
      </c>
      <c r="M213" s="29">
        <v>41.680000000000007</v>
      </c>
      <c r="N213" s="29">
        <v>1091</v>
      </c>
      <c r="O213" s="110"/>
    </row>
  </sheetData>
  <mergeCells count="17">
    <mergeCell ref="O134:O147"/>
    <mergeCell ref="C1:N1"/>
    <mergeCell ref="O3:O34"/>
    <mergeCell ref="O35:O50"/>
    <mergeCell ref="O51:O74"/>
    <mergeCell ref="O75:O92"/>
    <mergeCell ref="O93:O96"/>
    <mergeCell ref="O97:O102"/>
    <mergeCell ref="O103:O109"/>
    <mergeCell ref="O110:O113"/>
    <mergeCell ref="O114:O131"/>
    <mergeCell ref="O132:O133"/>
    <mergeCell ref="O148:O173"/>
    <mergeCell ref="O174:O179"/>
    <mergeCell ref="O180:O186"/>
    <mergeCell ref="O187:O189"/>
    <mergeCell ref="O190:O213"/>
  </mergeCells>
  <pageMargins left="0.25" right="0.25" top="0.75" bottom="0.75" header="0.3" footer="0.3"/>
  <pageSetup paperSize="9" scale="90" orientation="portrait" r:id="rId1"/>
  <rowBreaks count="2" manualBreakCount="2">
    <brk id="111" min="2" max="13" man="1"/>
    <brk id="159" min="2" max="13" man="1"/>
  </rowBreaks>
  <colBreaks count="1" manualBreakCount="1">
    <brk id="14" max="212" man="1"/>
  </colBreak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78A06-8BEE-48F8-9141-394BDA9F1AA8}">
  <sheetPr>
    <tabColor rgb="FFFF0000"/>
  </sheetPr>
  <dimension ref="A1:E45"/>
  <sheetViews>
    <sheetView workbookViewId="0">
      <selection activeCell="I18" sqref="I18"/>
    </sheetView>
  </sheetViews>
  <sheetFormatPr defaultRowHeight="14.4" x14ac:dyDescent="0.3"/>
  <sheetData>
    <row r="1" spans="1:5" x14ac:dyDescent="0.3">
      <c r="A1" t="s">
        <v>491</v>
      </c>
    </row>
    <row r="2" spans="1:5" x14ac:dyDescent="0.3">
      <c r="B2" t="s">
        <v>492</v>
      </c>
      <c r="C2" t="s">
        <v>493</v>
      </c>
    </row>
    <row r="3" spans="1:5" x14ac:dyDescent="0.3">
      <c r="A3">
        <v>30</v>
      </c>
      <c r="B3">
        <v>501.3</v>
      </c>
      <c r="C3">
        <v>659.77972550000004</v>
      </c>
      <c r="E3">
        <f ca="1">OFFSET(Circular!$N$3,'predictions_with_index Cir'!A3,)</f>
        <v>501.3</v>
      </c>
    </row>
    <row r="4" spans="1:5" x14ac:dyDescent="0.3">
      <c r="A4">
        <v>173</v>
      </c>
      <c r="B4">
        <v>1698</v>
      </c>
      <c r="C4">
        <v>1564.8933480000001</v>
      </c>
      <c r="E4">
        <f ca="1">OFFSET(Circular!$N$3,'predictions_with_index Cir'!A4,)</f>
        <v>1698</v>
      </c>
    </row>
    <row r="5" spans="1:5" x14ac:dyDescent="0.3">
      <c r="A5">
        <v>140</v>
      </c>
      <c r="B5">
        <v>1240.2</v>
      </c>
      <c r="C5">
        <v>1340.470137</v>
      </c>
      <c r="E5">
        <f ca="1">OFFSET(Circular!$N$3,'predictions_with_index Cir'!A5,)</f>
        <v>1240.2</v>
      </c>
    </row>
    <row r="6" spans="1:5" x14ac:dyDescent="0.3">
      <c r="A6">
        <v>75</v>
      </c>
      <c r="B6">
        <v>294</v>
      </c>
      <c r="C6">
        <v>390.8896307</v>
      </c>
      <c r="E6">
        <f ca="1">OFFSET(Circular!$N$3,'predictions_with_index Cir'!A6,)</f>
        <v>294</v>
      </c>
    </row>
    <row r="7" spans="1:5" x14ac:dyDescent="0.3">
      <c r="A7">
        <v>60</v>
      </c>
      <c r="B7">
        <v>1597.6</v>
      </c>
      <c r="C7">
        <v>1571.311154</v>
      </c>
      <c r="E7">
        <f ca="1">OFFSET(Circular!$N$3,'predictions_with_index Cir'!A7,)</f>
        <v>1597.6</v>
      </c>
    </row>
    <row r="8" spans="1:5" x14ac:dyDescent="0.3">
      <c r="A8">
        <v>208</v>
      </c>
      <c r="B8">
        <v>1174</v>
      </c>
      <c r="C8">
        <v>1160.931016</v>
      </c>
      <c r="E8">
        <f ca="1">OFFSET(Circular!$N$3,'predictions_with_index Cir'!A8,)</f>
        <v>1174</v>
      </c>
    </row>
    <row r="9" spans="1:5" x14ac:dyDescent="0.3">
      <c r="A9">
        <v>45</v>
      </c>
      <c r="B9">
        <v>816</v>
      </c>
      <c r="C9">
        <v>790.68232650000004</v>
      </c>
      <c r="E9">
        <f ca="1">OFFSET(Circular!$N$3,'predictions_with_index Cir'!A9,)</f>
        <v>816</v>
      </c>
    </row>
    <row r="10" spans="1:5" x14ac:dyDescent="0.3">
      <c r="A10">
        <v>183</v>
      </c>
      <c r="B10">
        <v>1522</v>
      </c>
      <c r="C10">
        <v>1613.903791</v>
      </c>
      <c r="E10">
        <f ca="1">OFFSET(Circular!$N$3,'predictions_with_index Cir'!A10,)</f>
        <v>1522</v>
      </c>
    </row>
    <row r="11" spans="1:5" x14ac:dyDescent="0.3">
      <c r="A11">
        <v>9</v>
      </c>
      <c r="B11">
        <v>426</v>
      </c>
      <c r="C11">
        <v>416.6389906</v>
      </c>
      <c r="E11">
        <f ca="1">OFFSET(Circular!$N$3,'predictions_with_index Cir'!A11,)</f>
        <v>426</v>
      </c>
    </row>
    <row r="12" spans="1:5" x14ac:dyDescent="0.3">
      <c r="A12">
        <v>100</v>
      </c>
      <c r="B12">
        <v>823.2</v>
      </c>
      <c r="C12">
        <v>862.7940744</v>
      </c>
      <c r="E12">
        <f ca="1">OFFSET(Circular!$N$3,'predictions_with_index Cir'!A12,)</f>
        <v>823.2</v>
      </c>
    </row>
    <row r="13" spans="1:5" x14ac:dyDescent="0.3">
      <c r="A13">
        <v>137</v>
      </c>
      <c r="B13">
        <v>694.4</v>
      </c>
      <c r="C13">
        <v>689.95153159999995</v>
      </c>
      <c r="E13">
        <f ca="1">OFFSET(Circular!$N$3,'predictions_with_index Cir'!A13,)</f>
        <v>694.4</v>
      </c>
    </row>
    <row r="14" spans="1:5" x14ac:dyDescent="0.3">
      <c r="A14">
        <v>204</v>
      </c>
      <c r="B14">
        <v>990</v>
      </c>
      <c r="C14">
        <v>1074.823678</v>
      </c>
      <c r="E14">
        <f ca="1">OFFSET(Circular!$N$3,'predictions_with_index Cir'!A14,)</f>
        <v>990</v>
      </c>
    </row>
    <row r="15" spans="1:5" x14ac:dyDescent="0.3">
      <c r="A15">
        <v>156</v>
      </c>
      <c r="B15">
        <v>595.1</v>
      </c>
      <c r="C15">
        <v>626.00775080000005</v>
      </c>
      <c r="E15">
        <f ca="1">OFFSET(Circular!$N$3,'predictions_with_index Cir'!A15,)</f>
        <v>595.1</v>
      </c>
    </row>
    <row r="16" spans="1:5" x14ac:dyDescent="0.3">
      <c r="A16">
        <v>82</v>
      </c>
      <c r="B16">
        <v>339</v>
      </c>
      <c r="C16">
        <v>410.92935399999999</v>
      </c>
      <c r="E16">
        <f ca="1">OFFSET(Circular!$N$3,'predictions_with_index Cir'!A16,)</f>
        <v>339</v>
      </c>
    </row>
    <row r="17" spans="1:5" x14ac:dyDescent="0.3">
      <c r="A17">
        <v>15</v>
      </c>
      <c r="B17">
        <v>748</v>
      </c>
      <c r="C17">
        <v>701.00121779999995</v>
      </c>
      <c r="E17">
        <f ca="1">OFFSET(Circular!$N$3,'predictions_with_index Cir'!A17,)</f>
        <v>748</v>
      </c>
    </row>
    <row r="18" spans="1:5" x14ac:dyDescent="0.3">
      <c r="A18">
        <v>200</v>
      </c>
      <c r="B18">
        <v>956</v>
      </c>
      <c r="C18">
        <v>1075.458429</v>
      </c>
      <c r="E18">
        <f ca="1">OFFSET(Circular!$N$3,'predictions_with_index Cir'!A18,)</f>
        <v>956</v>
      </c>
    </row>
    <row r="19" spans="1:5" x14ac:dyDescent="0.3">
      <c r="A19">
        <v>167</v>
      </c>
      <c r="B19">
        <v>1442.7</v>
      </c>
      <c r="C19">
        <v>1524.9638460000001</v>
      </c>
      <c r="E19">
        <f ca="1">OFFSET(Circular!$N$3,'predictions_with_index Cir'!A19,)</f>
        <v>1442.7</v>
      </c>
    </row>
    <row r="20" spans="1:5" x14ac:dyDescent="0.3">
      <c r="A20">
        <v>18</v>
      </c>
      <c r="B20">
        <v>904</v>
      </c>
      <c r="C20">
        <v>868.19570629999998</v>
      </c>
      <c r="E20">
        <f ca="1">OFFSET(Circular!$N$3,'predictions_with_index Cir'!A20,)</f>
        <v>904</v>
      </c>
    </row>
    <row r="21" spans="1:5" x14ac:dyDescent="0.3">
      <c r="A21">
        <v>209</v>
      </c>
      <c r="B21">
        <v>1074</v>
      </c>
      <c r="C21">
        <v>1112.628813</v>
      </c>
      <c r="E21">
        <f ca="1">OFFSET(Circular!$N$3,'predictions_with_index Cir'!A21,)</f>
        <v>1074</v>
      </c>
    </row>
    <row r="22" spans="1:5" x14ac:dyDescent="0.3">
      <c r="A22">
        <v>86</v>
      </c>
      <c r="B22">
        <v>750</v>
      </c>
      <c r="C22">
        <v>778.70048299999996</v>
      </c>
      <c r="E22">
        <f ca="1">OFFSET(Circular!$N$3,'predictions_with_index Cir'!A22,)</f>
        <v>750</v>
      </c>
    </row>
    <row r="23" spans="1:5" x14ac:dyDescent="0.3">
      <c r="A23">
        <v>79</v>
      </c>
      <c r="B23">
        <v>487</v>
      </c>
      <c r="C23">
        <v>403.9914435</v>
      </c>
      <c r="E23">
        <f ca="1">OFFSET(Circular!$N$3,'predictions_with_index Cir'!A23,)</f>
        <v>487</v>
      </c>
    </row>
    <row r="24" spans="1:5" x14ac:dyDescent="0.3">
      <c r="A24">
        <v>55</v>
      </c>
      <c r="B24">
        <v>1630.1</v>
      </c>
      <c r="C24">
        <v>1754.7695120000001</v>
      </c>
      <c r="E24">
        <f ca="1">OFFSET(Circular!$N$3,'predictions_with_index Cir'!A24,)</f>
        <v>1630.1</v>
      </c>
    </row>
    <row r="25" spans="1:5" x14ac:dyDescent="0.3">
      <c r="A25">
        <v>148</v>
      </c>
      <c r="B25">
        <v>543.4</v>
      </c>
      <c r="C25">
        <v>651.25531669999998</v>
      </c>
      <c r="E25">
        <f ca="1">OFFSET(Circular!$N$3,'predictions_with_index Cir'!A25,)</f>
        <v>543.4</v>
      </c>
    </row>
    <row r="26" spans="1:5" x14ac:dyDescent="0.3">
      <c r="A26">
        <v>206</v>
      </c>
      <c r="B26">
        <v>1317</v>
      </c>
      <c r="C26">
        <v>1185.2259369999999</v>
      </c>
      <c r="E26">
        <f ca="1">OFFSET(Circular!$N$3,'predictions_with_index Cir'!A26,)</f>
        <v>1317</v>
      </c>
    </row>
    <row r="27" spans="1:5" x14ac:dyDescent="0.3">
      <c r="A27">
        <v>150</v>
      </c>
      <c r="B27">
        <v>462.6</v>
      </c>
      <c r="C27">
        <v>474.57584459999998</v>
      </c>
      <c r="E27">
        <f ca="1">OFFSET(Circular!$N$3,'predictions_with_index Cir'!A27,)</f>
        <v>462.6</v>
      </c>
    </row>
    <row r="28" spans="1:5" x14ac:dyDescent="0.3">
      <c r="A28">
        <v>143</v>
      </c>
      <c r="B28">
        <v>2312.1999999999998</v>
      </c>
      <c r="C28">
        <v>2350.046902</v>
      </c>
      <c r="E28">
        <f ca="1">OFFSET(Circular!$N$3,'predictions_with_index Cir'!A28,)</f>
        <v>2312.1999999999998</v>
      </c>
    </row>
    <row r="29" spans="1:5" x14ac:dyDescent="0.3">
      <c r="A29">
        <v>25</v>
      </c>
      <c r="B29">
        <v>1288</v>
      </c>
      <c r="C29">
        <v>638.59429160000002</v>
      </c>
      <c r="E29">
        <f ca="1">OFFSET(Circular!$N$3,'predictions_with_index Cir'!A29,)</f>
        <v>1288</v>
      </c>
    </row>
    <row r="30" spans="1:5" x14ac:dyDescent="0.3">
      <c r="A30">
        <v>104</v>
      </c>
      <c r="B30">
        <v>806.7</v>
      </c>
      <c r="C30">
        <v>818.31039190000001</v>
      </c>
      <c r="E30">
        <f ca="1">OFFSET(Circular!$N$3,'predictions_with_index Cir'!A30,)</f>
        <v>806.7</v>
      </c>
    </row>
    <row r="31" spans="1:5" x14ac:dyDescent="0.3">
      <c r="A31">
        <v>16</v>
      </c>
      <c r="B31">
        <v>816</v>
      </c>
      <c r="C31">
        <v>861.9500256</v>
      </c>
      <c r="E31">
        <f ca="1">OFFSET(Circular!$N$3,'predictions_with_index Cir'!A31,)</f>
        <v>816</v>
      </c>
    </row>
    <row r="32" spans="1:5" x14ac:dyDescent="0.3">
      <c r="A32">
        <v>177</v>
      </c>
      <c r="B32">
        <v>235</v>
      </c>
      <c r="C32">
        <v>485.66587989999999</v>
      </c>
      <c r="E32">
        <f ca="1">OFFSET(Circular!$N$3,'predictions_with_index Cir'!A32,)</f>
        <v>235</v>
      </c>
    </row>
    <row r="33" spans="1:5" x14ac:dyDescent="0.3">
      <c r="A33">
        <v>135</v>
      </c>
      <c r="B33">
        <v>489.3</v>
      </c>
      <c r="C33">
        <v>561.48025729999995</v>
      </c>
      <c r="E33">
        <f ca="1">OFFSET(Circular!$N$3,'predictions_with_index Cir'!A33,)</f>
        <v>489.3</v>
      </c>
    </row>
    <row r="34" spans="1:5" x14ac:dyDescent="0.3">
      <c r="A34">
        <v>126</v>
      </c>
      <c r="B34">
        <v>10436.700000000001</v>
      </c>
      <c r="C34">
        <v>11021.00627</v>
      </c>
      <c r="E34">
        <f ca="1">OFFSET(Circular!$N$3,'predictions_with_index Cir'!A34,)</f>
        <v>10436.700000000001</v>
      </c>
    </row>
    <row r="35" spans="1:5" x14ac:dyDescent="0.3">
      <c r="A35">
        <v>109</v>
      </c>
      <c r="B35">
        <v>1607.4</v>
      </c>
      <c r="C35">
        <v>1642.6360500000001</v>
      </c>
      <c r="E35">
        <f ca="1">OFFSET(Circular!$N$3,'predictions_with_index Cir'!A35,)</f>
        <v>1607.4</v>
      </c>
    </row>
    <row r="36" spans="1:5" x14ac:dyDescent="0.3">
      <c r="A36">
        <v>68</v>
      </c>
      <c r="B36">
        <v>1642.4</v>
      </c>
      <c r="C36">
        <v>1571.707521</v>
      </c>
      <c r="E36">
        <f ca="1">OFFSET(Circular!$N$3,'predictions_with_index Cir'!A36,)</f>
        <v>1642.4</v>
      </c>
    </row>
    <row r="37" spans="1:5" x14ac:dyDescent="0.3">
      <c r="A37">
        <v>73</v>
      </c>
      <c r="B37">
        <v>450</v>
      </c>
      <c r="C37">
        <v>382.7772655</v>
      </c>
      <c r="E37">
        <f ca="1">OFFSET(Circular!$N$3,'predictions_with_index Cir'!A37,)</f>
        <v>450</v>
      </c>
    </row>
    <row r="38" spans="1:5" x14ac:dyDescent="0.3">
      <c r="A38">
        <v>147</v>
      </c>
      <c r="B38">
        <v>562.9</v>
      </c>
      <c r="C38">
        <v>620.4197752</v>
      </c>
      <c r="E38">
        <f ca="1">OFFSET(Circular!$N$3,'predictions_with_index Cir'!A38,)</f>
        <v>562.9</v>
      </c>
    </row>
    <row r="39" spans="1:5" x14ac:dyDescent="0.3">
      <c r="A39">
        <v>181</v>
      </c>
      <c r="B39">
        <v>729</v>
      </c>
      <c r="C39">
        <v>724.47775320000005</v>
      </c>
      <c r="E39">
        <f ca="1">OFFSET(Circular!$N$3,'predictions_with_index Cir'!A39,)</f>
        <v>729</v>
      </c>
    </row>
    <row r="40" spans="1:5" x14ac:dyDescent="0.3">
      <c r="A40">
        <v>96</v>
      </c>
      <c r="B40">
        <v>1133</v>
      </c>
      <c r="C40">
        <v>849.03684550000003</v>
      </c>
      <c r="E40">
        <f ca="1">OFFSET(Circular!$N$3,'predictions_with_index Cir'!A40,)</f>
        <v>1133</v>
      </c>
    </row>
    <row r="41" spans="1:5" x14ac:dyDescent="0.3">
      <c r="A41">
        <v>189</v>
      </c>
      <c r="B41">
        <v>2331</v>
      </c>
      <c r="C41">
        <v>2293.931478</v>
      </c>
      <c r="E41">
        <f ca="1">OFFSET(Circular!$N$3,'predictions_with_index Cir'!A41,)</f>
        <v>2331</v>
      </c>
    </row>
    <row r="42" spans="1:5" x14ac:dyDescent="0.3">
      <c r="A42">
        <v>93</v>
      </c>
      <c r="B42">
        <v>963.1</v>
      </c>
      <c r="C42">
        <v>825.27960880000001</v>
      </c>
      <c r="E42">
        <f ca="1">OFFSET(Circular!$N$3,'predictions_with_index Cir'!A42,)</f>
        <v>963.1</v>
      </c>
    </row>
    <row r="43" spans="1:5" x14ac:dyDescent="0.3">
      <c r="A43">
        <v>115</v>
      </c>
      <c r="B43">
        <v>5378.7</v>
      </c>
      <c r="C43">
        <v>5361.7495600000002</v>
      </c>
      <c r="E43">
        <f ca="1">OFFSET(Circular!$N$3,'predictions_with_index Cir'!A43,)</f>
        <v>5378.7</v>
      </c>
    </row>
    <row r="44" spans="1:5" x14ac:dyDescent="0.3">
      <c r="A44">
        <v>163</v>
      </c>
      <c r="B44">
        <v>1789.4</v>
      </c>
      <c r="C44">
        <v>1588.3686399999999</v>
      </c>
      <c r="E44">
        <f ca="1">OFFSET(Circular!$N$3,'predictions_with_index Cir'!A44,)</f>
        <v>1789.4</v>
      </c>
    </row>
    <row r="45" spans="1:5" x14ac:dyDescent="0.3">
      <c r="A45">
        <v>195</v>
      </c>
      <c r="B45">
        <v>2218</v>
      </c>
      <c r="C45">
        <v>2293.003076</v>
      </c>
      <c r="E45">
        <f ca="1">OFFSET(Circular!$N$3,'predictions_with_index Cir'!A45,)</f>
        <v>2218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6DCF8-C512-4D6F-BEF1-F0CC2773F434}">
  <sheetPr>
    <tabColor rgb="FFFF0000"/>
  </sheetPr>
  <dimension ref="A1:E45"/>
  <sheetViews>
    <sheetView workbookViewId="0">
      <selection activeCell="I18" sqref="I18"/>
    </sheetView>
  </sheetViews>
  <sheetFormatPr defaultRowHeight="14.4" x14ac:dyDescent="0.3"/>
  <sheetData>
    <row r="1" spans="1:5" x14ac:dyDescent="0.3">
      <c r="A1" t="s">
        <v>494</v>
      </c>
    </row>
    <row r="2" spans="1:5" x14ac:dyDescent="0.3">
      <c r="B2" t="s">
        <v>492</v>
      </c>
      <c r="C2" t="s">
        <v>493</v>
      </c>
    </row>
    <row r="3" spans="1:5" x14ac:dyDescent="0.3">
      <c r="A3">
        <v>30</v>
      </c>
      <c r="B3">
        <v>1566</v>
      </c>
      <c r="C3">
        <v>1671.8036</v>
      </c>
      <c r="E3">
        <f ca="1">OFFSET(Rect!$N$7,A3,)</f>
        <v>1566</v>
      </c>
    </row>
    <row r="4" spans="1:5" x14ac:dyDescent="0.3">
      <c r="A4">
        <v>173</v>
      </c>
      <c r="B4">
        <v>2195</v>
      </c>
      <c r="C4">
        <v>2216.4684999999999</v>
      </c>
      <c r="E4">
        <f ca="1">OFFSET(Rect!$N$7,A4,)</f>
        <v>2195</v>
      </c>
    </row>
    <row r="5" spans="1:5" x14ac:dyDescent="0.3">
      <c r="A5">
        <v>140</v>
      </c>
      <c r="B5">
        <v>252</v>
      </c>
      <c r="C5">
        <v>252.41159999999999</v>
      </c>
      <c r="E5">
        <f ca="1">OFFSET(Rect!$N$7,A5,)</f>
        <v>252</v>
      </c>
    </row>
    <row r="6" spans="1:5" x14ac:dyDescent="0.3">
      <c r="A6">
        <v>75</v>
      </c>
      <c r="B6">
        <v>1620</v>
      </c>
      <c r="C6">
        <v>1728.6447000000001</v>
      </c>
      <c r="E6">
        <f ca="1">OFFSET(Rect!$N$7,A6,)</f>
        <v>1620</v>
      </c>
    </row>
    <row r="7" spans="1:5" x14ac:dyDescent="0.3">
      <c r="A7">
        <v>60</v>
      </c>
      <c r="B7">
        <v>1765.1</v>
      </c>
      <c r="C7">
        <v>1678.2467999999999</v>
      </c>
      <c r="E7">
        <f ca="1">OFFSET(Rect!$N$7,A7,)</f>
        <v>1765.1</v>
      </c>
    </row>
    <row r="8" spans="1:5" x14ac:dyDescent="0.3">
      <c r="A8">
        <v>208</v>
      </c>
      <c r="B8">
        <v>3181</v>
      </c>
      <c r="C8">
        <v>2992.1057000000001</v>
      </c>
      <c r="E8">
        <f ca="1">OFFSET(Rect!$N$7,A8,)</f>
        <v>3181</v>
      </c>
    </row>
    <row r="9" spans="1:5" x14ac:dyDescent="0.3">
      <c r="A9">
        <v>45</v>
      </c>
      <c r="B9">
        <v>2039.6</v>
      </c>
      <c r="C9">
        <v>1890.6</v>
      </c>
      <c r="E9">
        <f ca="1">OFFSET(Rect!$N$7,A9,)</f>
        <v>2039.6</v>
      </c>
    </row>
    <row r="10" spans="1:5" x14ac:dyDescent="0.3">
      <c r="A10">
        <v>183</v>
      </c>
      <c r="B10">
        <v>3061</v>
      </c>
      <c r="C10">
        <v>3158.4672999999998</v>
      </c>
      <c r="E10">
        <f ca="1">OFFSET(Rect!$N$7,A10,)</f>
        <v>3061</v>
      </c>
    </row>
    <row r="11" spans="1:5" x14ac:dyDescent="0.3">
      <c r="A11">
        <v>9</v>
      </c>
      <c r="B11">
        <v>716</v>
      </c>
      <c r="C11">
        <v>696.02059999999994</v>
      </c>
      <c r="E11">
        <f ca="1">OFFSET(Rect!$N$7,A11,)</f>
        <v>716</v>
      </c>
    </row>
    <row r="12" spans="1:5" x14ac:dyDescent="0.3">
      <c r="A12">
        <v>100</v>
      </c>
      <c r="B12">
        <v>1620</v>
      </c>
      <c r="C12">
        <v>1781.6558</v>
      </c>
      <c r="E12">
        <f ca="1">OFFSET(Rect!$N$7,A12,)</f>
        <v>1620</v>
      </c>
    </row>
    <row r="13" spans="1:5" x14ac:dyDescent="0.3">
      <c r="A13">
        <v>137</v>
      </c>
      <c r="B13">
        <v>203</v>
      </c>
      <c r="C13">
        <v>194.54749000000001</v>
      </c>
    </row>
    <row r="14" spans="1:5" x14ac:dyDescent="0.3">
      <c r="A14">
        <v>204</v>
      </c>
      <c r="B14">
        <v>1787</v>
      </c>
      <c r="C14">
        <v>1992.1975</v>
      </c>
    </row>
    <row r="15" spans="1:5" x14ac:dyDescent="0.3">
      <c r="A15">
        <v>156</v>
      </c>
      <c r="B15">
        <v>1255.2</v>
      </c>
      <c r="C15">
        <v>1368.7324000000001</v>
      </c>
    </row>
    <row r="16" spans="1:5" x14ac:dyDescent="0.3">
      <c r="A16">
        <v>82</v>
      </c>
      <c r="B16">
        <v>1049</v>
      </c>
      <c r="C16">
        <v>1086.5935999999999</v>
      </c>
    </row>
    <row r="17" spans="1:3" x14ac:dyDescent="0.3">
      <c r="A17">
        <v>15</v>
      </c>
      <c r="B17">
        <v>1461</v>
      </c>
      <c r="C17">
        <v>1415.8552</v>
      </c>
    </row>
    <row r="18" spans="1:3" x14ac:dyDescent="0.3">
      <c r="A18">
        <v>200</v>
      </c>
      <c r="B18">
        <v>5323</v>
      </c>
      <c r="C18">
        <v>4781.8320000000003</v>
      </c>
    </row>
    <row r="19" spans="1:3" x14ac:dyDescent="0.3">
      <c r="A19">
        <v>167</v>
      </c>
      <c r="B19">
        <v>1038.9000000000001</v>
      </c>
      <c r="C19">
        <v>836.09360000000004</v>
      </c>
    </row>
    <row r="20" spans="1:3" x14ac:dyDescent="0.3">
      <c r="A20">
        <v>18</v>
      </c>
      <c r="B20">
        <v>1074</v>
      </c>
      <c r="C20">
        <v>1187.5066999999999</v>
      </c>
    </row>
    <row r="21" spans="1:3" x14ac:dyDescent="0.3">
      <c r="A21">
        <v>209</v>
      </c>
      <c r="B21">
        <v>3337</v>
      </c>
      <c r="C21">
        <v>3340.4652999999998</v>
      </c>
    </row>
    <row r="22" spans="1:3" x14ac:dyDescent="0.3">
      <c r="A22">
        <v>86</v>
      </c>
      <c r="B22">
        <v>871.5</v>
      </c>
      <c r="C22">
        <v>930.14570000000003</v>
      </c>
    </row>
    <row r="23" spans="1:3" x14ac:dyDescent="0.3">
      <c r="A23">
        <v>79</v>
      </c>
      <c r="B23">
        <v>882</v>
      </c>
      <c r="C23">
        <v>972.50519999999995</v>
      </c>
    </row>
    <row r="24" spans="1:3" x14ac:dyDescent="0.3">
      <c r="A24">
        <v>55</v>
      </c>
      <c r="B24">
        <v>2151.5</v>
      </c>
      <c r="C24">
        <v>2132.3519999999999</v>
      </c>
    </row>
    <row r="25" spans="1:3" x14ac:dyDescent="0.3">
      <c r="A25">
        <v>148</v>
      </c>
      <c r="B25">
        <v>712.6</v>
      </c>
      <c r="C25">
        <v>810.49567000000002</v>
      </c>
    </row>
    <row r="26" spans="1:3" x14ac:dyDescent="0.3">
      <c r="A26">
        <v>206</v>
      </c>
      <c r="B26">
        <v>4484</v>
      </c>
      <c r="C26">
        <v>3152.2979</v>
      </c>
    </row>
    <row r="27" spans="1:3" x14ac:dyDescent="0.3">
      <c r="A27">
        <v>150</v>
      </c>
      <c r="B27">
        <v>999.6</v>
      </c>
      <c r="C27">
        <v>983.91560000000004</v>
      </c>
    </row>
    <row r="28" spans="1:3" x14ac:dyDescent="0.3">
      <c r="A28">
        <v>143</v>
      </c>
      <c r="B28">
        <v>531.79999999999995</v>
      </c>
      <c r="C28">
        <v>515.52629999999999</v>
      </c>
    </row>
    <row r="29" spans="1:3" x14ac:dyDescent="0.3">
      <c r="A29">
        <v>25</v>
      </c>
      <c r="B29">
        <v>1090.5</v>
      </c>
      <c r="C29">
        <v>1039.4655</v>
      </c>
    </row>
    <row r="30" spans="1:3" x14ac:dyDescent="0.3">
      <c r="A30">
        <v>104</v>
      </c>
      <c r="B30">
        <v>881.5</v>
      </c>
      <c r="C30">
        <v>1078.0518</v>
      </c>
    </row>
    <row r="31" spans="1:3" x14ac:dyDescent="0.3">
      <c r="A31">
        <v>16</v>
      </c>
      <c r="B31">
        <v>1035</v>
      </c>
      <c r="C31">
        <v>1060.6224</v>
      </c>
    </row>
    <row r="32" spans="1:3" x14ac:dyDescent="0.3">
      <c r="A32">
        <v>177</v>
      </c>
      <c r="B32">
        <v>2151</v>
      </c>
      <c r="C32">
        <v>2376.3157000000001</v>
      </c>
    </row>
    <row r="33" spans="1:3" x14ac:dyDescent="0.3">
      <c r="A33">
        <v>135</v>
      </c>
      <c r="B33">
        <v>117</v>
      </c>
      <c r="C33">
        <v>128.20294000000001</v>
      </c>
    </row>
    <row r="34" spans="1:3" x14ac:dyDescent="0.3">
      <c r="A34">
        <v>126</v>
      </c>
      <c r="B34">
        <v>126</v>
      </c>
      <c r="C34">
        <v>121.29179000000001</v>
      </c>
    </row>
    <row r="35" spans="1:3" x14ac:dyDescent="0.3">
      <c r="A35">
        <v>109</v>
      </c>
      <c r="B35">
        <v>1258.8</v>
      </c>
      <c r="C35">
        <v>1200.008</v>
      </c>
    </row>
    <row r="36" spans="1:3" x14ac:dyDescent="0.3">
      <c r="A36">
        <v>68</v>
      </c>
      <c r="B36">
        <v>1410</v>
      </c>
      <c r="C36">
        <v>1397.6685</v>
      </c>
    </row>
    <row r="37" spans="1:3" x14ac:dyDescent="0.3">
      <c r="A37">
        <v>73</v>
      </c>
      <c r="B37">
        <v>3020</v>
      </c>
      <c r="C37">
        <v>3027.2869000000001</v>
      </c>
    </row>
    <row r="38" spans="1:3" x14ac:dyDescent="0.3">
      <c r="A38">
        <v>147</v>
      </c>
      <c r="B38">
        <v>712.2</v>
      </c>
      <c r="C38">
        <v>639.76790000000005</v>
      </c>
    </row>
    <row r="39" spans="1:3" x14ac:dyDescent="0.3">
      <c r="A39">
        <v>181</v>
      </c>
      <c r="B39">
        <v>2611</v>
      </c>
      <c r="C39">
        <v>2837.0360999999998</v>
      </c>
    </row>
    <row r="40" spans="1:3" x14ac:dyDescent="0.3">
      <c r="A40">
        <v>96</v>
      </c>
      <c r="B40">
        <v>2768.1</v>
      </c>
      <c r="C40">
        <v>2724.1161999999999</v>
      </c>
    </row>
    <row r="41" spans="1:3" x14ac:dyDescent="0.3">
      <c r="A41">
        <v>189</v>
      </c>
      <c r="B41">
        <v>2446</v>
      </c>
      <c r="C41">
        <v>2697.3694</v>
      </c>
    </row>
    <row r="42" spans="1:3" x14ac:dyDescent="0.3">
      <c r="A42">
        <v>93</v>
      </c>
      <c r="B42">
        <v>1350.2</v>
      </c>
      <c r="C42">
        <v>1383.0790999999999</v>
      </c>
    </row>
    <row r="43" spans="1:3" x14ac:dyDescent="0.3">
      <c r="A43">
        <v>115</v>
      </c>
      <c r="B43">
        <v>413</v>
      </c>
      <c r="C43">
        <v>359.10973999999999</v>
      </c>
    </row>
    <row r="44" spans="1:3" x14ac:dyDescent="0.3">
      <c r="A44">
        <v>163</v>
      </c>
      <c r="B44">
        <v>2275</v>
      </c>
      <c r="C44">
        <v>1908.4484</v>
      </c>
    </row>
    <row r="45" spans="1:3" x14ac:dyDescent="0.3">
      <c r="A45">
        <v>195</v>
      </c>
      <c r="B45">
        <v>3339</v>
      </c>
      <c r="C45">
        <v>3326.6561999999999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BB1C2-272A-4F3A-AA9A-CA4E5F410728}">
  <dimension ref="A1:AT41"/>
  <sheetViews>
    <sheetView topLeftCell="A28" workbookViewId="0">
      <selection activeCell="D37" sqref="D37"/>
    </sheetView>
  </sheetViews>
  <sheetFormatPr defaultColWidth="17.88671875" defaultRowHeight="14.4" x14ac:dyDescent="0.3"/>
  <cols>
    <col min="1" max="1" width="9.109375" customWidth="1"/>
    <col min="2" max="2" width="45.109375" style="8" bestFit="1" customWidth="1"/>
    <col min="3" max="3" width="6.88671875" style="61" bestFit="1" customWidth="1"/>
    <col min="4" max="4" width="17.88671875" style="31"/>
  </cols>
  <sheetData>
    <row r="1" spans="1:46" ht="15" thickBot="1" x14ac:dyDescent="0.35"/>
    <row r="2" spans="1:46" s="40" customFormat="1" ht="28.5" customHeight="1" thickBot="1" x14ac:dyDescent="0.35">
      <c r="A2"/>
      <c r="B2" s="123" t="s">
        <v>455</v>
      </c>
      <c r="C2" s="124"/>
      <c r="D2" s="36"/>
    </row>
    <row r="3" spans="1:46" x14ac:dyDescent="0.3">
      <c r="B3" s="119" t="s">
        <v>393</v>
      </c>
      <c r="C3" s="120"/>
      <c r="D3" s="52" cm="1">
        <f t="array" ref="D3:AT3">TRANSPOSE('predictions_with_index Rect'!A3:A45)+1</f>
        <v>31</v>
      </c>
      <c r="E3" s="45">
        <v>174</v>
      </c>
      <c r="F3" s="45">
        <v>141</v>
      </c>
      <c r="G3" s="45">
        <v>76</v>
      </c>
      <c r="H3" s="45">
        <v>61</v>
      </c>
      <c r="I3" s="45">
        <v>209</v>
      </c>
      <c r="J3" s="45">
        <v>46</v>
      </c>
      <c r="K3" s="45">
        <v>184</v>
      </c>
      <c r="L3" s="45">
        <v>10</v>
      </c>
      <c r="M3" s="45">
        <v>101</v>
      </c>
      <c r="N3" s="45">
        <v>138</v>
      </c>
      <c r="O3" s="45">
        <v>205</v>
      </c>
      <c r="P3" s="45">
        <v>157</v>
      </c>
      <c r="Q3" s="45">
        <v>83</v>
      </c>
      <c r="R3" s="45">
        <v>16</v>
      </c>
      <c r="S3" s="45">
        <v>201</v>
      </c>
      <c r="T3" s="45">
        <v>168</v>
      </c>
      <c r="U3" s="45">
        <v>19</v>
      </c>
      <c r="V3" s="45">
        <v>210</v>
      </c>
      <c r="W3" s="45">
        <v>87</v>
      </c>
      <c r="X3" s="45">
        <v>80</v>
      </c>
      <c r="Y3" s="45">
        <v>56</v>
      </c>
      <c r="Z3" s="45">
        <v>149</v>
      </c>
      <c r="AA3" s="45">
        <v>207</v>
      </c>
      <c r="AB3" s="45">
        <v>151</v>
      </c>
      <c r="AC3" s="45">
        <v>144</v>
      </c>
      <c r="AD3" s="45">
        <v>26</v>
      </c>
      <c r="AE3" s="45">
        <v>105</v>
      </c>
      <c r="AF3" s="45">
        <v>17</v>
      </c>
      <c r="AG3" s="45">
        <v>178</v>
      </c>
      <c r="AH3" s="45">
        <v>136</v>
      </c>
      <c r="AI3" s="45">
        <v>127</v>
      </c>
      <c r="AJ3" s="45">
        <v>110</v>
      </c>
      <c r="AK3" s="45">
        <v>69</v>
      </c>
      <c r="AL3" s="45">
        <v>74</v>
      </c>
      <c r="AM3" s="45">
        <v>148</v>
      </c>
      <c r="AN3" s="45">
        <v>182</v>
      </c>
      <c r="AO3" s="45">
        <v>97</v>
      </c>
      <c r="AP3" s="45">
        <v>190</v>
      </c>
      <c r="AQ3" s="45">
        <v>94</v>
      </c>
      <c r="AR3" s="45">
        <v>116</v>
      </c>
      <c r="AS3" s="45">
        <v>164</v>
      </c>
      <c r="AT3" s="45">
        <v>196</v>
      </c>
    </row>
    <row r="4" spans="1:46" ht="15.6" x14ac:dyDescent="0.3">
      <c r="B4" s="34" t="s">
        <v>394</v>
      </c>
      <c r="C4" s="62" t="s">
        <v>395</v>
      </c>
      <c r="D4" s="53">
        <f ca="1">IF(D11="Rectangular",OFFSET(Rect!$J$7,D$3-1,),OFFSET(Circular!$I$3,D$3-1,))</f>
        <v>317</v>
      </c>
      <c r="E4" s="33">
        <f ca="1">IF(E11="Rectangular",OFFSET(Rect!$J$7,E$3-1,),OFFSET(Circular!$I$3,E$3-1,))</f>
        <v>581</v>
      </c>
      <c r="F4" s="33">
        <f ca="1">IF(F11="Rectangular",OFFSET(Rect!$J$7,F$3-1,),OFFSET(Circular!$I$3,F$3-1,))</f>
        <v>258</v>
      </c>
      <c r="G4" s="33">
        <f ca="1">IF(G11="Rectangular",OFFSET(Rect!$J$7,G$3-1,),OFFSET(Circular!$I$3,G$3-1,))</f>
        <v>448</v>
      </c>
      <c r="H4" s="33">
        <f ca="1">IF(H11="Rectangular",OFFSET(Rect!$J$7,H$3-1,),OFFSET(Circular!$I$3,H$3-1,))</f>
        <v>446.2</v>
      </c>
      <c r="I4" s="33">
        <f ca="1">IF(I11="Rectangular",OFFSET(Rect!$J$7,I$3-1,),OFFSET(Circular!$I$3,I$3-1,))</f>
        <v>535</v>
      </c>
      <c r="J4" s="33">
        <f ca="1">IF(J11="Rectangular",OFFSET(Rect!$J$7,J$3-1,),OFFSET(Circular!$I$3,J$3-1,))</f>
        <v>414.5</v>
      </c>
      <c r="K4" s="33">
        <f ca="1">IF(K11="Rectangular",OFFSET(Rect!$J$7,K$3-1,),OFFSET(Circular!$I$3,K$3-1,))</f>
        <v>542</v>
      </c>
      <c r="L4" s="33">
        <f ca="1">IF(L11="Rectangular",OFFSET(Rect!$J$7,L$3-1,),OFFSET(Circular!$I$3,L$3-1,))</f>
        <v>358</v>
      </c>
      <c r="M4" s="33">
        <f ca="1">IF(M11="Rectangular",OFFSET(Rect!$J$7,M$3-1,),OFFSET(Circular!$I$3,M$3-1,))</f>
        <v>448</v>
      </c>
      <c r="N4" s="33">
        <f ca="1">IF(N11="Rectangular",OFFSET(Rect!$J$7,N$3-1,),OFFSET(Circular!$I$3,N$3-1,))</f>
        <v>258</v>
      </c>
      <c r="O4" s="33">
        <f ca="1">IF(O11="Rectangular",OFFSET(Rect!$J$7,O$3-1,),OFFSET(Circular!$I$3,O$3-1,))</f>
        <v>581</v>
      </c>
      <c r="P4" s="33">
        <f ca="1">IF(P11="Rectangular",OFFSET(Rect!$J$7,P$3-1,),OFFSET(Circular!$I$3,P$3-1,))</f>
        <v>381</v>
      </c>
      <c r="Q4" s="33">
        <f ca="1">IF(Q11="Rectangular",OFFSET(Rect!$J$7,Q$3-1,),OFFSET(Circular!$I$3,Q$3-1,))</f>
        <v>486</v>
      </c>
      <c r="R4" s="33">
        <f ca="1">IF(R11="Rectangular",OFFSET(Rect!$J$7,R$3-1,),OFFSET(Circular!$I$3,R$3-1,))</f>
        <v>435</v>
      </c>
      <c r="S4" s="33">
        <f ca="1">IF(S11="Rectangular",OFFSET(Rect!$J$7,S$3-1,),OFFSET(Circular!$I$3,S$3-1,))</f>
        <v>535</v>
      </c>
      <c r="T4" s="33">
        <f ca="1">IF(T11="Rectangular",OFFSET(Rect!$J$7,T$3-1,),OFFSET(Circular!$I$3,T$3-1,))</f>
        <v>511</v>
      </c>
      <c r="U4" s="33">
        <f ca="1">IF(U11="Rectangular",OFFSET(Rect!$J$7,U$3-1,),OFFSET(Circular!$I$3,U$3-1,))</f>
        <v>268</v>
      </c>
      <c r="V4" s="33">
        <f ca="1">IF(V11="Rectangular",OFFSET(Rect!$J$7,V$3-1,),OFFSET(Circular!$I$3,V$3-1,))</f>
        <v>542</v>
      </c>
      <c r="W4" s="33">
        <f ca="1">IF(W11="Rectangular",OFFSET(Rect!$J$7,W$3-1,),OFFSET(Circular!$I$3,W$3-1,))</f>
        <v>286.7</v>
      </c>
      <c r="X4" s="33">
        <f ca="1">IF(X11="Rectangular",OFFSET(Rect!$J$7,X$3-1,),OFFSET(Circular!$I$3,X$3-1,))</f>
        <v>536</v>
      </c>
      <c r="Y4" s="33">
        <f ca="1">IF(Y11="Rectangular",OFFSET(Rect!$J$7,Y$3-1,),OFFSET(Circular!$I$3,Y$3-1,))</f>
        <v>431.9</v>
      </c>
      <c r="Z4" s="33">
        <f ca="1">IF(Z11="Rectangular",OFFSET(Rect!$J$7,Z$3-1,),OFFSET(Circular!$I$3,Z$3-1,))</f>
        <v>451</v>
      </c>
      <c r="AA4" s="33">
        <f ca="1">IF(AA11="Rectangular",OFFSET(Rect!$J$7,AA$3-1,),OFFSET(Circular!$I$3,AA$3-1,))</f>
        <v>581</v>
      </c>
      <c r="AB4" s="33">
        <f ca="1">IF(AB11="Rectangular",OFFSET(Rect!$J$7,AB$3-1,),OFFSET(Circular!$I$3,AB$3-1,))</f>
        <v>451</v>
      </c>
      <c r="AC4" s="33">
        <f ca="1">IF(AC11="Rectangular",OFFSET(Rect!$J$7,AC$3-1,),OFFSET(Circular!$I$3,AC$3-1,))</f>
        <v>479</v>
      </c>
      <c r="AD4" s="33">
        <f ca="1">IF(AD11="Rectangular",OFFSET(Rect!$J$7,AD$3-1,),OFFSET(Circular!$I$3,AD$3-1,))</f>
        <v>390.3</v>
      </c>
      <c r="AE4" s="33">
        <f ca="1">IF(AE11="Rectangular",OFFSET(Rect!$J$7,AE$3-1,),OFFSET(Circular!$I$3,AE$3-1,))</f>
        <v>536</v>
      </c>
      <c r="AF4" s="33">
        <f ca="1">IF(AF11="Rectangular",OFFSET(Rect!$J$7,AF$3-1,),OFFSET(Circular!$I$3,AF$3-1,))</f>
        <v>268</v>
      </c>
      <c r="AG4" s="33">
        <f ca="1">IF(AG11="Rectangular",OFFSET(Rect!$J$7,AG$3-1,),OFFSET(Circular!$I$3,AG$3-1,))</f>
        <v>535</v>
      </c>
      <c r="AH4" s="33">
        <f ca="1">IF(AH11="Rectangular",OFFSET(Rect!$J$7,AH$3-1,),OFFSET(Circular!$I$3,AH$3-1,))</f>
        <v>258</v>
      </c>
      <c r="AI4" s="33">
        <f ca="1">IF(AI11="Rectangular",OFFSET(Rect!$J$7,AI$3-1,),OFFSET(Circular!$I$3,AI$3-1,))</f>
        <v>258</v>
      </c>
      <c r="AJ4" s="33">
        <f ca="1">IF(AJ11="Rectangular",OFFSET(Rect!$J$7,AJ$3-1,),OFFSET(Circular!$I$3,AJ$3-1,))</f>
        <v>486</v>
      </c>
      <c r="AK4" s="33">
        <f ca="1">IF(AK11="Rectangular",OFFSET(Rect!$J$7,AK$3-1,),OFFSET(Circular!$I$3,AK$3-1,))</f>
        <v>458</v>
      </c>
      <c r="AL4" s="33">
        <f ca="1">IF(AL11="Rectangular",OFFSET(Rect!$J$7,AL$3-1,),OFFSET(Circular!$I$3,AL$3-1,))</f>
        <v>497</v>
      </c>
      <c r="AM4" s="33">
        <f ca="1">IF(AM11="Rectangular",OFFSET(Rect!$J$7,AM$3-1,),OFFSET(Circular!$I$3,AM$3-1,))</f>
        <v>449</v>
      </c>
      <c r="AN4" s="33">
        <f ca="1">IF(AN11="Rectangular",OFFSET(Rect!$J$7,AN$3-1,),OFFSET(Circular!$I$3,AN$3-1,))</f>
        <v>542</v>
      </c>
      <c r="AO4" s="33">
        <f ca="1">IF(AO11="Rectangular",OFFSET(Rect!$J$7,AO$3-1,),OFFSET(Circular!$I$3,AO$3-1,))</f>
        <v>497</v>
      </c>
      <c r="AP4" s="33">
        <f ca="1">IF(AP11="Rectangular",OFFSET(Rect!$J$7,AP$3-1,),OFFSET(Circular!$I$3,AP$3-1,))</f>
        <v>581</v>
      </c>
      <c r="AQ4" s="33">
        <f ca="1">IF(AQ11="Rectangular",OFFSET(Rect!$J$7,AQ$3-1,),OFFSET(Circular!$I$3,AQ$3-1,))</f>
        <v>301.5</v>
      </c>
      <c r="AR4" s="33">
        <f ca="1">IF(AR11="Rectangular",OFFSET(Rect!$J$7,AR$3-1,),OFFSET(Circular!$I$3,AR$3-1,))</f>
        <v>470</v>
      </c>
      <c r="AS4" s="33">
        <f ca="1">IF(AS11="Rectangular",OFFSET(Rect!$J$7,AS$3-1,),OFFSET(Circular!$I$3,AS$3-1,))</f>
        <v>578</v>
      </c>
      <c r="AT4" s="33">
        <f ca="1">IF(AT11="Rectangular",OFFSET(Rect!$J$7,AT$3-1,),OFFSET(Circular!$I$3,AT$3-1,))</f>
        <v>542</v>
      </c>
    </row>
    <row r="5" spans="1:46" ht="15.6" x14ac:dyDescent="0.3">
      <c r="B5" s="34" t="s">
        <v>396</v>
      </c>
      <c r="C5" s="62" t="s">
        <v>395</v>
      </c>
      <c r="D5" s="54">
        <f ca="1">IF(D11="Rectangular",OFFSET(Rect!$M$7,D$3-1,),OFFSET(Circular!$M$3,D$3-1,))</f>
        <v>68.099999999999994</v>
      </c>
      <c r="E5" s="47">
        <f ca="1">IF(E11="Rectangular",OFFSET(Rect!$M$7,E$3-1,),OFFSET(Circular!$M$3,E$3-1,))</f>
        <v>43.8</v>
      </c>
      <c r="F5" s="47">
        <f ca="1">IF(F11="Rectangular",OFFSET(Rect!$M$7,F$3-1,),OFFSET(Circular!$M$3,F$3-1,))</f>
        <v>29.43</v>
      </c>
      <c r="G5" s="47">
        <f ca="1">IF(G11="Rectangular",OFFSET(Rect!$M$7,G$3-1,),OFFSET(Circular!$M$3,G$3-1,))</f>
        <v>61.9</v>
      </c>
      <c r="H5" s="47">
        <f ca="1">IF(H11="Rectangular",OFFSET(Rect!$M$7,H$3-1,),OFFSET(Circular!$M$3,H$3-1,))</f>
        <v>41.92</v>
      </c>
      <c r="I5" s="47">
        <f ca="1">IF(I11="Rectangular",OFFSET(Rect!$M$7,I$3-1,),OFFSET(Circular!$M$3,I$3-1,))</f>
        <v>64.900000000000006</v>
      </c>
      <c r="J5" s="47">
        <f ca="1">IF(J11="Rectangular",OFFSET(Rect!$M$7,J$3-1,),OFFSET(Circular!$M$3,J$3-1,))</f>
        <v>35.200000000000003</v>
      </c>
      <c r="K5" s="47">
        <f ca="1">IF(K11="Rectangular",OFFSET(Rect!$M$7,K$3-1,),OFFSET(Circular!$M$3,K$3-1,))</f>
        <v>43.8</v>
      </c>
      <c r="L5" s="47">
        <f ca="1">IF(L11="Rectangular",OFFSET(Rect!$M$7,L$3-1,),OFFSET(Circular!$M$3,L$3-1,))</f>
        <v>21.5</v>
      </c>
      <c r="M5" s="47">
        <f ca="1">IF(M11="Rectangular",OFFSET(Rect!$M$7,M$3-1,),OFFSET(Circular!$M$3,M$3-1,))</f>
        <v>61.9</v>
      </c>
      <c r="N5" s="47">
        <f ca="1">IF(N11="Rectangular",OFFSET(Rect!$M$7,N$3-1,),OFFSET(Circular!$M$3,N$3-1,))</f>
        <v>29.43</v>
      </c>
      <c r="O5" s="47">
        <f ca="1">IF(O11="Rectangular",OFFSET(Rect!$M$7,O$3-1,),OFFSET(Circular!$M$3,O$3-1,))</f>
        <v>64.900000000000006</v>
      </c>
      <c r="P5" s="47">
        <f ca="1">IF(P11="Rectangular",OFFSET(Rect!$M$7,P$3-1,),OFFSET(Circular!$M$3,P$3-1,))</f>
        <v>80.900000000000006</v>
      </c>
      <c r="Q5" s="47">
        <f ca="1">IF(Q11="Rectangular",OFFSET(Rect!$M$7,Q$3-1,),OFFSET(Circular!$M$3,Q$3-1,))</f>
        <v>46.6</v>
      </c>
      <c r="R5" s="47">
        <f ca="1">IF(R11="Rectangular",OFFSET(Rect!$M$7,R$3-1,),OFFSET(Circular!$M$3,R$3-1,))</f>
        <v>34.9</v>
      </c>
      <c r="S5" s="47">
        <f ca="1">IF(S11="Rectangular",OFFSET(Rect!$M$7,S$3-1,),OFFSET(Circular!$M$3,S$3-1,))</f>
        <v>52.4</v>
      </c>
      <c r="T5" s="47">
        <f ca="1">IF(T11="Rectangular",OFFSET(Rect!$M$7,T$3-1,),OFFSET(Circular!$M$3,T$3-1,))</f>
        <v>37</v>
      </c>
      <c r="U5" s="47">
        <f ca="1">IF(U11="Rectangular",OFFSET(Rect!$M$7,U$3-1,),OFFSET(Circular!$M$3,U$3-1,))</f>
        <v>34.9</v>
      </c>
      <c r="V5" s="47">
        <f ca="1">IF(V11="Rectangular",OFFSET(Rect!$M$7,V$3-1,),OFFSET(Circular!$M$3,V$3-1,))</f>
        <v>64.900000000000006</v>
      </c>
      <c r="W5" s="47">
        <f ca="1">IF(W11="Rectangular",OFFSET(Rect!$M$7,W$3-1,),OFFSET(Circular!$M$3,W$3-1,))</f>
        <v>47.760000000000005</v>
      </c>
      <c r="X5" s="47">
        <f ca="1">IF(X11="Rectangular",OFFSET(Rect!$M$7,X$3-1,),OFFSET(Circular!$M$3,X$3-1,))</f>
        <v>46.6</v>
      </c>
      <c r="Y5" s="47">
        <f ca="1">IF(Y11="Rectangular",OFFSET(Rect!$M$7,Y$3-1,),OFFSET(Circular!$M$3,Y$3-1,))</f>
        <v>35.44</v>
      </c>
      <c r="Z5" s="47">
        <f ca="1">IF(Z11="Rectangular",OFFSET(Rect!$M$7,Z$3-1,),OFFSET(Circular!$M$3,Z$3-1,))</f>
        <v>42.6</v>
      </c>
      <c r="AA5" s="47">
        <f ca="1">IF(AA11="Rectangular",OFFSET(Rect!$M$7,AA$3-1,),OFFSET(Circular!$M$3,AA$3-1,))</f>
        <v>64.900000000000006</v>
      </c>
      <c r="AB5" s="47">
        <f ca="1">IF(AB11="Rectangular",OFFSET(Rect!$M$7,AB$3-1,),OFFSET(Circular!$M$3,AB$3-1,))</f>
        <v>114.6</v>
      </c>
      <c r="AC5" s="47">
        <f ca="1">IF(AC11="Rectangular",OFFSET(Rect!$M$7,AC$3-1,),OFFSET(Circular!$M$3,AC$3-1,))</f>
        <v>80.900000000000006</v>
      </c>
      <c r="AD5" s="47">
        <f ca="1">IF(AD11="Rectangular",OFFSET(Rect!$M$7,AD$3-1,),OFFSET(Circular!$M$3,AD$3-1,))</f>
        <v>75.400000000000006</v>
      </c>
      <c r="AE5" s="47">
        <f ca="1">IF(AE11="Rectangular",OFFSET(Rect!$M$7,AE$3-1,),OFFSET(Circular!$M$3,AE$3-1,))</f>
        <v>46.6</v>
      </c>
      <c r="AF5" s="47">
        <f ca="1">IF(AF11="Rectangular",OFFSET(Rect!$M$7,AF$3-1,),OFFSET(Circular!$M$3,AF$3-1,))</f>
        <v>21.5</v>
      </c>
      <c r="AG5" s="47">
        <f ca="1">IF(AG11="Rectangular",OFFSET(Rect!$M$7,AG$3-1,),OFFSET(Circular!$M$3,AG$3-1,))</f>
        <v>38.9</v>
      </c>
      <c r="AH5" s="47">
        <f ca="1">IF(AH11="Rectangular",OFFSET(Rect!$M$7,AH$3-1,),OFFSET(Circular!$M$3,AH$3-1,))</f>
        <v>29.43</v>
      </c>
      <c r="AI5" s="47">
        <f ca="1">IF(AI11="Rectangular",OFFSET(Rect!$M$7,AI$3-1,),OFFSET(Circular!$M$3,AI$3-1,))</f>
        <v>22.74</v>
      </c>
      <c r="AJ5" s="47">
        <f ca="1">IF(AJ11="Rectangular",OFFSET(Rect!$M$7,AJ$3-1,),OFFSET(Circular!$M$3,AJ$3-1,))</f>
        <v>83.5</v>
      </c>
      <c r="AK5" s="47">
        <f ca="1">IF(AK11="Rectangular",OFFSET(Rect!$M$7,AK$3-1,),OFFSET(Circular!$M$3,AK$3-1,))</f>
        <v>30</v>
      </c>
      <c r="AL5" s="47">
        <f ca="1">IF(AL11="Rectangular",OFFSET(Rect!$M$7,AL$3-1,),OFFSET(Circular!$M$3,AL$3-1,))</f>
        <v>83.5</v>
      </c>
      <c r="AM5" s="47">
        <f ca="1">IF(AM11="Rectangular",OFFSET(Rect!$M$7,AM$3-1,),OFFSET(Circular!$M$3,AM$3-1,))</f>
        <v>114.6</v>
      </c>
      <c r="AN5" s="47">
        <f ca="1">IF(AN11="Rectangular",OFFSET(Rect!$M$7,AN$3-1,),OFFSET(Circular!$M$3,AN$3-1,))</f>
        <v>43.8</v>
      </c>
      <c r="AO5" s="47">
        <f ca="1">IF(AO11="Rectangular",OFFSET(Rect!$M$7,AO$3-1,),OFFSET(Circular!$M$3,AO$3-1,))</f>
        <v>46.6</v>
      </c>
      <c r="AP5" s="47">
        <f ca="1">IF(AP11="Rectangular",OFFSET(Rect!$M$7,AP$3-1,),OFFSET(Circular!$M$3,AP$3-1,))</f>
        <v>52.4</v>
      </c>
      <c r="AQ5" s="47">
        <f ca="1">IF(AQ11="Rectangular",OFFSET(Rect!$M$7,AQ$3-1,),OFFSET(Circular!$M$3,AQ$3-1,))</f>
        <v>41.7</v>
      </c>
      <c r="AR5" s="47">
        <f ca="1">IF(AR11="Rectangular",OFFSET(Rect!$M$7,AR$3-1,),OFFSET(Circular!$M$3,AR$3-1,))</f>
        <v>40</v>
      </c>
      <c r="AS5" s="47">
        <f ca="1">IF(AS11="Rectangular",OFFSET(Rect!$M$7,AS$3-1,),OFFSET(Circular!$M$3,AS$3-1,))</f>
        <v>35.167999999999999</v>
      </c>
      <c r="AT5" s="47">
        <f ca="1">IF(AT11="Rectangular",OFFSET(Rect!$M$7,AT$3-1,),OFFSET(Circular!$M$3,AT$3-1,))</f>
        <v>52.4</v>
      </c>
    </row>
    <row r="6" spans="1:46" ht="15.6" x14ac:dyDescent="0.3">
      <c r="B6" s="34" t="s">
        <v>463</v>
      </c>
      <c r="C6" s="62" t="s">
        <v>395</v>
      </c>
      <c r="D6" s="54">
        <f ca="1">IF(D11="Rectangular",OFFSET(Rect!$I$7,D$3-1,),OFFSET(Circular!$H$3,D$3-1,))</f>
        <v>201000</v>
      </c>
      <c r="E6" s="47">
        <f ca="1">IF(E11="Rectangular",OFFSET(Rect!$I$7,E$3-1,),OFFSET(Circular!$H$3,E$3-1,))</f>
        <v>200000</v>
      </c>
      <c r="F6" s="47">
        <f ca="1">IF(F11="Rectangular",OFFSET(Rect!$I$7,F$3-1,),OFFSET(Circular!$H$3,F$3-1,))</f>
        <v>200000</v>
      </c>
      <c r="G6" s="47">
        <f ca="1">IF(G11="Rectangular",OFFSET(Rect!$I$7,G$3-1,),OFFSET(Circular!$H$3,G$3-1,))</f>
        <v>189000</v>
      </c>
      <c r="H6" s="47">
        <f ca="1">IF(H11="Rectangular",OFFSET(Rect!$I$7,H$3-1,),OFFSET(Circular!$H$3,H$3-1,))</f>
        <v>202800</v>
      </c>
      <c r="I6" s="47">
        <f ca="1">IF(I11="Rectangular",OFFSET(Rect!$I$7,I$3-1,),OFFSET(Circular!$H$3,I$3-1,))</f>
        <v>199420</v>
      </c>
      <c r="J6" s="47">
        <f ca="1">IF(J11="Rectangular",OFFSET(Rect!$I$7,J$3-1,),OFFSET(Circular!$H$3,J$3-1,))</f>
        <v>197400</v>
      </c>
      <c r="K6" s="47">
        <f ca="1">IF(K11="Rectangular",OFFSET(Rect!$I$7,K$3-1,),OFFSET(Circular!$H$3,K$3-1,))</f>
        <v>198640</v>
      </c>
      <c r="L6" s="47">
        <f ca="1">IF(L11="Rectangular",OFFSET(Rect!$I$7,L$3-1,),OFFSET(Circular!$H$3,L$3-1,))</f>
        <v>195700</v>
      </c>
      <c r="M6" s="47">
        <f ca="1">IF(M11="Rectangular",OFFSET(Rect!$I$7,M$3-1,),OFFSET(Circular!$H$3,M$3-1,))</f>
        <v>189000</v>
      </c>
      <c r="N6" s="47">
        <f ca="1">IF(N11="Rectangular",OFFSET(Rect!$I$7,N$3-1,),OFFSET(Circular!$H$3,N$3-1,))</f>
        <v>200000</v>
      </c>
      <c r="O6" s="47">
        <f ca="1">IF(O11="Rectangular",OFFSET(Rect!$I$7,O$3-1,),OFFSET(Circular!$H$3,O$3-1,))</f>
        <v>200000</v>
      </c>
      <c r="P6" s="47">
        <f ca="1">IF(P11="Rectangular",OFFSET(Rect!$I$7,P$3-1,),OFFSET(Circular!$H$3,P$3-1,))</f>
        <v>200000</v>
      </c>
      <c r="Q6" s="47">
        <f ca="1">IF(Q11="Rectangular",OFFSET(Rect!$I$7,Q$3-1,),OFFSET(Circular!$H$3,Q$3-1,))</f>
        <v>212000</v>
      </c>
      <c r="R6" s="47">
        <f ca="1">IF(R11="Rectangular",OFFSET(Rect!$I$7,R$3-1,),OFFSET(Circular!$H$3,R$3-1,))</f>
        <v>202100</v>
      </c>
      <c r="S6" s="47">
        <f ca="1">IF(S11="Rectangular",OFFSET(Rect!$I$7,S$3-1,),OFFSET(Circular!$H$3,S$3-1,))</f>
        <v>196040</v>
      </c>
      <c r="T6" s="47">
        <f ca="1">IF(T11="Rectangular",OFFSET(Rect!$I$7,T$3-1,),OFFSET(Circular!$H$3,T$3-1,))</f>
        <v>199000</v>
      </c>
      <c r="U6" s="47">
        <f ca="1">IF(U11="Rectangular",OFFSET(Rect!$I$7,U$3-1,),OFFSET(Circular!$H$3,U$3-1,))</f>
        <v>192600</v>
      </c>
      <c r="V6" s="47">
        <f ca="1">IF(V11="Rectangular",OFFSET(Rect!$I$7,V$3-1,),OFFSET(Circular!$H$3,V$3-1,))</f>
        <v>198640</v>
      </c>
      <c r="W6" s="47">
        <f ca="1">IF(W11="Rectangular",OFFSET(Rect!$I$7,W$3-1,),OFFSET(Circular!$H$3,W$3-1,))</f>
        <v>185000</v>
      </c>
      <c r="X6" s="47">
        <f ca="1">IF(X11="Rectangular",OFFSET(Rect!$I$7,X$3-1,),OFFSET(Circular!$H$3,X$3-1,))</f>
        <v>208000</v>
      </c>
      <c r="Y6" s="47">
        <f ca="1">IF(Y11="Rectangular",OFFSET(Rect!$I$7,Y$3-1,),OFFSET(Circular!$H$3,Y$3-1,))</f>
        <v>197900</v>
      </c>
      <c r="Z6" s="47">
        <f ca="1">IF(Z11="Rectangular",OFFSET(Rect!$I$7,Z$3-1,),OFFSET(Circular!$H$3,Z$3-1,))</f>
        <v>210000</v>
      </c>
      <c r="AA6" s="47">
        <f ca="1">IF(AA11="Rectangular",OFFSET(Rect!$I$7,AA$3-1,),OFFSET(Circular!$H$3,AA$3-1,))</f>
        <v>200000</v>
      </c>
      <c r="AB6" s="47">
        <f ca="1">IF(AB11="Rectangular",OFFSET(Rect!$I$7,AB$3-1,),OFFSET(Circular!$H$3,AB$3-1,))</f>
        <v>210000</v>
      </c>
      <c r="AC6" s="47">
        <f ca="1">IF(AC11="Rectangular",OFFSET(Rect!$I$7,AC$3-1,),OFFSET(Circular!$H$3,AC$3-1,))</f>
        <v>206000</v>
      </c>
      <c r="AD6" s="47">
        <f ca="1">IF(AD11="Rectangular",OFFSET(Rect!$I$7,AD$3-1,),OFFSET(Circular!$H$3,AD$3-1,))</f>
        <v>182000</v>
      </c>
      <c r="AE6" s="47">
        <f ca="1">IF(AE11="Rectangular",OFFSET(Rect!$I$7,AE$3-1,),OFFSET(Circular!$H$3,AE$3-1,))</f>
        <v>208000</v>
      </c>
      <c r="AF6" s="47">
        <f ca="1">IF(AF11="Rectangular",OFFSET(Rect!$I$7,AF$3-1,),OFFSET(Circular!$H$3,AF$3-1,))</f>
        <v>192600</v>
      </c>
      <c r="AG6" s="47">
        <f ca="1">IF(AG11="Rectangular",OFFSET(Rect!$I$7,AG$3-1,),OFFSET(Circular!$H$3,AG$3-1,))</f>
        <v>199420</v>
      </c>
      <c r="AH6" s="47">
        <f ca="1">IF(AH11="Rectangular",OFFSET(Rect!$I$7,AH$3-1,),OFFSET(Circular!$H$3,AH$3-1,))</f>
        <v>200000</v>
      </c>
      <c r="AI6" s="47">
        <f ca="1">IF(AI11="Rectangular",OFFSET(Rect!$I$7,AI$3-1,),OFFSET(Circular!$H$3,AI$3-1,))</f>
        <v>200000</v>
      </c>
      <c r="AJ6" s="47">
        <f ca="1">IF(AJ11="Rectangular",OFFSET(Rect!$I$7,AJ$3-1,),OFFSET(Circular!$H$3,AJ$3-1,))</f>
        <v>212000</v>
      </c>
      <c r="AK6" s="47">
        <f ca="1">IF(AK11="Rectangular",OFFSET(Rect!$I$7,AK$3-1,),OFFSET(Circular!$H$3,AK$3-1,))</f>
        <v>180000</v>
      </c>
      <c r="AL6" s="47">
        <f ca="1">IF(AL11="Rectangular",OFFSET(Rect!$I$7,AL$3-1,),OFFSET(Circular!$H$3,AL$3-1,))</f>
        <v>194000</v>
      </c>
      <c r="AM6" s="47">
        <f ca="1">IF(AM11="Rectangular",OFFSET(Rect!$I$7,AM$3-1,),OFFSET(Circular!$H$3,AM$3-1,))</f>
        <v>210000</v>
      </c>
      <c r="AN6" s="47">
        <f ca="1">IF(AN11="Rectangular",OFFSET(Rect!$I$7,AN$3-1,),OFFSET(Circular!$H$3,AN$3-1,))</f>
        <v>198640</v>
      </c>
      <c r="AO6" s="47">
        <f ca="1">IF(AO11="Rectangular",OFFSET(Rect!$I$7,AO$3-1,),OFFSET(Circular!$H$3,AO$3-1,))</f>
        <v>194000</v>
      </c>
      <c r="AP6" s="47">
        <f ca="1">IF(AP11="Rectangular",OFFSET(Rect!$I$7,AP$3-1,),OFFSET(Circular!$H$3,AP$3-1,))</f>
        <v>200000</v>
      </c>
      <c r="AQ6" s="47">
        <f ca="1">IF(AQ11="Rectangular",OFFSET(Rect!$I$7,AQ$3-1,),OFFSET(Circular!$H$3,AQ$3-1,))</f>
        <v>207500</v>
      </c>
      <c r="AR6" s="47">
        <f ca="1">IF(AR11="Rectangular",OFFSET(Rect!$I$7,AR$3-1,),OFFSET(Circular!$H$3,AR$3-1,))</f>
        <v>198000</v>
      </c>
      <c r="AS6" s="47">
        <f ca="1">IF(AS11="Rectangular",OFFSET(Rect!$I$7,AS$3-1,),OFFSET(Circular!$H$3,AS$3-1,))</f>
        <v>203000</v>
      </c>
      <c r="AT6" s="47">
        <f ca="1">IF(AT11="Rectangular",OFFSET(Rect!$I$7,AT$3-1,),OFFSET(Circular!$H$3,AT$3-1,))</f>
        <v>198640</v>
      </c>
    </row>
    <row r="7" spans="1:46" ht="15.6" x14ac:dyDescent="0.3">
      <c r="B7" s="34" t="s">
        <v>397</v>
      </c>
      <c r="C7" s="62"/>
      <c r="D7" s="39">
        <f ca="1">MAX(0.75,0.85-0.0015*D5)</f>
        <v>0.75</v>
      </c>
      <c r="E7" s="32">
        <f ca="1">MAX(0.75,0.85-0.0015*E5)</f>
        <v>0.7843</v>
      </c>
      <c r="F7" s="32">
        <f t="shared" ref="F7:AT7" ca="1" si="0">MAX(0.75,0.85-0.0015*F5)</f>
        <v>0.80585499999999999</v>
      </c>
      <c r="G7" s="32">
        <f t="shared" ca="1" si="0"/>
        <v>0.75714999999999999</v>
      </c>
      <c r="H7" s="32">
        <f t="shared" ca="1" si="0"/>
        <v>0.78711999999999993</v>
      </c>
      <c r="I7" s="32">
        <f t="shared" ca="1" si="0"/>
        <v>0.75264999999999993</v>
      </c>
      <c r="J7" s="32">
        <f t="shared" ca="1" si="0"/>
        <v>0.79720000000000002</v>
      </c>
      <c r="K7" s="32">
        <f t="shared" ca="1" si="0"/>
        <v>0.7843</v>
      </c>
      <c r="L7" s="32">
        <f t="shared" ca="1" si="0"/>
        <v>0.81774999999999998</v>
      </c>
      <c r="M7" s="32">
        <f t="shared" ca="1" si="0"/>
        <v>0.75714999999999999</v>
      </c>
      <c r="N7" s="32">
        <f t="shared" ca="1" si="0"/>
        <v>0.80585499999999999</v>
      </c>
      <c r="O7" s="32">
        <f t="shared" ca="1" si="0"/>
        <v>0.75264999999999993</v>
      </c>
      <c r="P7" s="32">
        <f t="shared" ca="1" si="0"/>
        <v>0.75</v>
      </c>
      <c r="Q7" s="32">
        <f t="shared" ca="1" si="0"/>
        <v>0.78010000000000002</v>
      </c>
      <c r="R7" s="32">
        <f t="shared" ca="1" si="0"/>
        <v>0.79764999999999997</v>
      </c>
      <c r="S7" s="32">
        <f t="shared" ca="1" si="0"/>
        <v>0.77139999999999997</v>
      </c>
      <c r="T7" s="32">
        <f t="shared" ca="1" si="0"/>
        <v>0.79449999999999998</v>
      </c>
      <c r="U7" s="32">
        <f t="shared" ca="1" si="0"/>
        <v>0.79764999999999997</v>
      </c>
      <c r="V7" s="32">
        <f t="shared" ca="1" si="0"/>
        <v>0.75264999999999993</v>
      </c>
      <c r="W7" s="32">
        <f t="shared" ca="1" si="0"/>
        <v>0.77835999999999994</v>
      </c>
      <c r="X7" s="32">
        <f t="shared" ca="1" si="0"/>
        <v>0.78010000000000002</v>
      </c>
      <c r="Y7" s="32">
        <f t="shared" ca="1" si="0"/>
        <v>0.79683999999999999</v>
      </c>
      <c r="Z7" s="32">
        <f t="shared" ca="1" si="0"/>
        <v>0.78610000000000002</v>
      </c>
      <c r="AA7" s="32">
        <f t="shared" ca="1" si="0"/>
        <v>0.75264999999999993</v>
      </c>
      <c r="AB7" s="32">
        <f t="shared" ca="1" si="0"/>
        <v>0.75</v>
      </c>
      <c r="AC7" s="32">
        <f t="shared" ca="1" si="0"/>
        <v>0.75</v>
      </c>
      <c r="AD7" s="32">
        <f t="shared" ca="1" si="0"/>
        <v>0.75</v>
      </c>
      <c r="AE7" s="32">
        <f t="shared" ca="1" si="0"/>
        <v>0.78010000000000002</v>
      </c>
      <c r="AF7" s="32">
        <f t="shared" ca="1" si="0"/>
        <v>0.81774999999999998</v>
      </c>
      <c r="AG7" s="32">
        <f t="shared" ca="1" si="0"/>
        <v>0.79164999999999996</v>
      </c>
      <c r="AH7" s="32">
        <f t="shared" ca="1" si="0"/>
        <v>0.80585499999999999</v>
      </c>
      <c r="AI7" s="32">
        <f t="shared" ca="1" si="0"/>
        <v>0.81589</v>
      </c>
      <c r="AJ7" s="32">
        <f t="shared" ca="1" si="0"/>
        <v>0.75</v>
      </c>
      <c r="AK7" s="32">
        <f t="shared" ca="1" si="0"/>
        <v>0.80499999999999994</v>
      </c>
      <c r="AL7" s="32">
        <f t="shared" ca="1" si="0"/>
        <v>0.75</v>
      </c>
      <c r="AM7" s="32">
        <f t="shared" ca="1" si="0"/>
        <v>0.75</v>
      </c>
      <c r="AN7" s="32">
        <f t="shared" ca="1" si="0"/>
        <v>0.7843</v>
      </c>
      <c r="AO7" s="32">
        <f t="shared" ca="1" si="0"/>
        <v>0.78010000000000002</v>
      </c>
      <c r="AP7" s="32">
        <f t="shared" ca="1" si="0"/>
        <v>0.77139999999999997</v>
      </c>
      <c r="AQ7" s="32">
        <f t="shared" ca="1" si="0"/>
        <v>0.78744999999999998</v>
      </c>
      <c r="AR7" s="32">
        <f t="shared" ca="1" si="0"/>
        <v>0.79</v>
      </c>
      <c r="AS7" s="32">
        <f t="shared" ca="1" si="0"/>
        <v>0.79724799999999996</v>
      </c>
      <c r="AT7" s="32">
        <f t="shared" ca="1" si="0"/>
        <v>0.77139999999999997</v>
      </c>
    </row>
    <row r="8" spans="1:46" ht="15" thickBot="1" x14ac:dyDescent="0.35">
      <c r="B8" s="35" t="s">
        <v>6</v>
      </c>
      <c r="C8" s="63"/>
      <c r="D8" s="55">
        <v>1.8</v>
      </c>
      <c r="E8" s="46">
        <f>D8</f>
        <v>1.8</v>
      </c>
      <c r="F8" s="46">
        <f t="shared" ref="F8:AT8" si="1">E8</f>
        <v>1.8</v>
      </c>
      <c r="G8" s="46">
        <f t="shared" si="1"/>
        <v>1.8</v>
      </c>
      <c r="H8" s="46">
        <f t="shared" si="1"/>
        <v>1.8</v>
      </c>
      <c r="I8" s="46">
        <f t="shared" si="1"/>
        <v>1.8</v>
      </c>
      <c r="J8" s="46">
        <f t="shared" si="1"/>
        <v>1.8</v>
      </c>
      <c r="K8" s="46">
        <f t="shared" si="1"/>
        <v>1.8</v>
      </c>
      <c r="L8" s="46">
        <f t="shared" si="1"/>
        <v>1.8</v>
      </c>
      <c r="M8" s="46">
        <f t="shared" si="1"/>
        <v>1.8</v>
      </c>
      <c r="N8" s="46">
        <f t="shared" si="1"/>
        <v>1.8</v>
      </c>
      <c r="O8" s="46">
        <f t="shared" si="1"/>
        <v>1.8</v>
      </c>
      <c r="P8" s="46">
        <f t="shared" si="1"/>
        <v>1.8</v>
      </c>
      <c r="Q8" s="46">
        <f t="shared" si="1"/>
        <v>1.8</v>
      </c>
      <c r="R8" s="46">
        <f t="shared" si="1"/>
        <v>1.8</v>
      </c>
      <c r="S8" s="46">
        <f t="shared" si="1"/>
        <v>1.8</v>
      </c>
      <c r="T8" s="46">
        <f t="shared" si="1"/>
        <v>1.8</v>
      </c>
      <c r="U8" s="46">
        <f t="shared" si="1"/>
        <v>1.8</v>
      </c>
      <c r="V8" s="46">
        <f t="shared" si="1"/>
        <v>1.8</v>
      </c>
      <c r="W8" s="46">
        <f t="shared" si="1"/>
        <v>1.8</v>
      </c>
      <c r="X8" s="46">
        <f t="shared" si="1"/>
        <v>1.8</v>
      </c>
      <c r="Y8" s="46">
        <f t="shared" si="1"/>
        <v>1.8</v>
      </c>
      <c r="Z8" s="46">
        <f t="shared" si="1"/>
        <v>1.8</v>
      </c>
      <c r="AA8" s="46">
        <f t="shared" si="1"/>
        <v>1.8</v>
      </c>
      <c r="AB8" s="46">
        <f t="shared" si="1"/>
        <v>1.8</v>
      </c>
      <c r="AC8" s="46">
        <f t="shared" si="1"/>
        <v>1.8</v>
      </c>
      <c r="AD8" s="46">
        <f t="shared" si="1"/>
        <v>1.8</v>
      </c>
      <c r="AE8" s="46">
        <f t="shared" si="1"/>
        <v>1.8</v>
      </c>
      <c r="AF8" s="46">
        <f t="shared" si="1"/>
        <v>1.8</v>
      </c>
      <c r="AG8" s="46">
        <f t="shared" si="1"/>
        <v>1.8</v>
      </c>
      <c r="AH8" s="46">
        <f t="shared" si="1"/>
        <v>1.8</v>
      </c>
      <c r="AI8" s="46">
        <f t="shared" si="1"/>
        <v>1.8</v>
      </c>
      <c r="AJ8" s="46">
        <f t="shared" si="1"/>
        <v>1.8</v>
      </c>
      <c r="AK8" s="46">
        <f t="shared" si="1"/>
        <v>1.8</v>
      </c>
      <c r="AL8" s="46">
        <f t="shared" si="1"/>
        <v>1.8</v>
      </c>
      <c r="AM8" s="46">
        <f t="shared" si="1"/>
        <v>1.8</v>
      </c>
      <c r="AN8" s="46">
        <f t="shared" si="1"/>
        <v>1.8</v>
      </c>
      <c r="AO8" s="46">
        <f t="shared" si="1"/>
        <v>1.8</v>
      </c>
      <c r="AP8" s="46">
        <f t="shared" si="1"/>
        <v>1.8</v>
      </c>
      <c r="AQ8" s="46">
        <f t="shared" si="1"/>
        <v>1.8</v>
      </c>
      <c r="AR8" s="46">
        <f t="shared" si="1"/>
        <v>1.8</v>
      </c>
      <c r="AS8" s="46">
        <f t="shared" si="1"/>
        <v>1.8</v>
      </c>
      <c r="AT8" s="46">
        <f t="shared" si="1"/>
        <v>1.8</v>
      </c>
    </row>
    <row r="9" spans="1:46" s="40" customFormat="1" ht="55.5" customHeight="1" thickBot="1" x14ac:dyDescent="0.35">
      <c r="B9" s="37"/>
      <c r="C9" s="64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</row>
    <row r="10" spans="1:46" s="40" customFormat="1" ht="18.600000000000001" thickBot="1" x14ac:dyDescent="0.35">
      <c r="A10"/>
      <c r="B10" s="121" t="s">
        <v>399</v>
      </c>
      <c r="C10" s="122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</row>
    <row r="11" spans="1:46" x14ac:dyDescent="0.3">
      <c r="B11" s="41" t="s">
        <v>401</v>
      </c>
      <c r="C11" s="65"/>
      <c r="D11" s="55" t="s">
        <v>454</v>
      </c>
      <c r="E11" s="46" t="s">
        <v>454</v>
      </c>
      <c r="F11" s="46" t="s">
        <v>454</v>
      </c>
      <c r="G11" s="46" t="s">
        <v>454</v>
      </c>
      <c r="H11" s="46" t="s">
        <v>454</v>
      </c>
      <c r="I11" s="46" t="s">
        <v>454</v>
      </c>
      <c r="J11" s="46" t="s">
        <v>454</v>
      </c>
      <c r="K11" s="46" t="s">
        <v>454</v>
      </c>
      <c r="L11" s="46" t="s">
        <v>454</v>
      </c>
      <c r="M11" s="46" t="s">
        <v>454</v>
      </c>
      <c r="N11" s="46" t="s">
        <v>454</v>
      </c>
      <c r="O11" s="46" t="s">
        <v>454</v>
      </c>
      <c r="P11" s="46" t="s">
        <v>454</v>
      </c>
      <c r="Q11" s="46" t="s">
        <v>454</v>
      </c>
      <c r="R11" s="46" t="s">
        <v>454</v>
      </c>
      <c r="S11" s="46" t="s">
        <v>454</v>
      </c>
      <c r="T11" s="46" t="s">
        <v>454</v>
      </c>
      <c r="U11" s="46" t="s">
        <v>454</v>
      </c>
      <c r="V11" s="46" t="s">
        <v>454</v>
      </c>
      <c r="W11" s="46" t="s">
        <v>454</v>
      </c>
      <c r="X11" s="46" t="s">
        <v>454</v>
      </c>
      <c r="Y11" s="46" t="s">
        <v>454</v>
      </c>
      <c r="Z11" s="46" t="s">
        <v>454</v>
      </c>
      <c r="AA11" s="46" t="s">
        <v>454</v>
      </c>
      <c r="AB11" s="46" t="s">
        <v>454</v>
      </c>
      <c r="AC11" s="46" t="s">
        <v>454</v>
      </c>
      <c r="AD11" s="46" t="s">
        <v>454</v>
      </c>
      <c r="AE11" s="46" t="s">
        <v>454</v>
      </c>
      <c r="AF11" s="46" t="s">
        <v>454</v>
      </c>
      <c r="AG11" s="46" t="s">
        <v>454</v>
      </c>
      <c r="AH11" s="46" t="s">
        <v>454</v>
      </c>
      <c r="AI11" s="46" t="s">
        <v>454</v>
      </c>
      <c r="AJ11" s="46" t="s">
        <v>454</v>
      </c>
      <c r="AK11" s="46" t="s">
        <v>454</v>
      </c>
      <c r="AL11" s="46" t="s">
        <v>454</v>
      </c>
      <c r="AM11" s="46" t="s">
        <v>454</v>
      </c>
      <c r="AN11" s="46" t="s">
        <v>454</v>
      </c>
      <c r="AO11" s="46" t="s">
        <v>454</v>
      </c>
      <c r="AP11" s="46" t="s">
        <v>454</v>
      </c>
      <c r="AQ11" s="46" t="s">
        <v>454</v>
      </c>
      <c r="AR11" s="46" t="s">
        <v>454</v>
      </c>
      <c r="AS11" s="46" t="s">
        <v>454</v>
      </c>
      <c r="AT11" s="46" t="s">
        <v>454</v>
      </c>
    </row>
    <row r="12" spans="1:46" x14ac:dyDescent="0.3">
      <c r="B12" s="34" t="s">
        <v>404</v>
      </c>
      <c r="C12" s="62" t="s">
        <v>400</v>
      </c>
      <c r="D12" s="53">
        <f ca="1">IF(D11="Rectangular",OFFSET(Rect!$G$7,D$3-1,),OFFSET(Circular!$F$3,D$3-1,))</f>
        <v>359</v>
      </c>
      <c r="E12" s="33">
        <f ca="1">IF(E11="Rectangular",OFFSET(Rect!$G$7,E$3-1,),OFFSET(Circular!$F$3,E$3-1,))</f>
        <v>480</v>
      </c>
      <c r="F12" s="33">
        <f ca="1">IF(F11="Rectangular",OFFSET(Rect!$G$7,F$3-1,),OFFSET(Circular!$F$3,F$3-1,))</f>
        <v>350</v>
      </c>
      <c r="G12" s="33">
        <f ca="1">IF(G11="Rectangular",OFFSET(Rect!$G$7,G$3-1,),OFFSET(Circular!$F$3,G$3-1,))</f>
        <v>300</v>
      </c>
      <c r="H12" s="33">
        <f ca="1">IF(H11="Rectangular",OFFSET(Rect!$G$7,H$3-1,),OFFSET(Circular!$F$3,H$3-1,))</f>
        <v>480</v>
      </c>
      <c r="I12" s="33">
        <f ca="1">IF(I11="Rectangular",OFFSET(Rect!$G$7,I$3-1,),OFFSET(Circular!$F$3,I$3-1,))</f>
        <v>480</v>
      </c>
      <c r="J12" s="33">
        <f ca="1">IF(J11="Rectangular",OFFSET(Rect!$G$7,J$3-1,),OFFSET(Circular!$F$3,J$3-1,))</f>
        <v>480</v>
      </c>
      <c r="K12" s="33">
        <f ca="1">IF(K11="Rectangular",OFFSET(Rect!$G$7,K$3-1,),OFFSET(Circular!$F$3,K$3-1,))</f>
        <v>420</v>
      </c>
      <c r="L12" s="33">
        <f ca="1">IF(L11="Rectangular",OFFSET(Rect!$G$7,L$3-1,),OFFSET(Circular!$F$3,L$3-1,))</f>
        <v>300</v>
      </c>
      <c r="M12" s="33">
        <f ca="1">IF(M11="Rectangular",OFFSET(Rect!$G$7,M$3-1,),OFFSET(Circular!$F$3,M$3-1,))</f>
        <v>450</v>
      </c>
      <c r="N12" s="33">
        <f ca="1">IF(N11="Rectangular",OFFSET(Rect!$G$7,N$3-1,),OFFSET(Circular!$F$3,N$3-1,))</f>
        <v>280</v>
      </c>
      <c r="O12" s="33">
        <f ca="1">IF(O11="Rectangular",OFFSET(Rect!$G$7,O$3-1,),OFFSET(Circular!$F$3,O$3-1,))</f>
        <v>420</v>
      </c>
      <c r="P12" s="33">
        <f ca="1">IF(P11="Rectangular",OFFSET(Rect!$G$7,P$3-1,),OFFSET(Circular!$F$3,P$3-1,))</f>
        <v>359.9</v>
      </c>
      <c r="Q12" s="33">
        <f ca="1">IF(Q11="Rectangular",OFFSET(Rect!$G$7,Q$3-1,),OFFSET(Circular!$F$3,Q$3-1,))</f>
        <v>300</v>
      </c>
      <c r="R12" s="33">
        <f ca="1">IF(R11="Rectangular",OFFSET(Rect!$G$7,R$3-1,),OFFSET(Circular!$F$3,R$3-1,))</f>
        <v>300</v>
      </c>
      <c r="S12" s="33">
        <f ca="1">IF(S11="Rectangular",OFFSET(Rect!$G$7,S$3-1,),OFFSET(Circular!$F$3,S$3-1,))</f>
        <v>420</v>
      </c>
      <c r="T12" s="33">
        <f ca="1">IF(T11="Rectangular",OFFSET(Rect!$G$7,T$3-1,),OFFSET(Circular!$F$3,T$3-1,))</f>
        <v>400</v>
      </c>
      <c r="U12" s="33">
        <f ca="1">IF(U11="Rectangular",OFFSET(Rect!$G$7,U$3-1,),OFFSET(Circular!$F$3,U$3-1,))</f>
        <v>450</v>
      </c>
      <c r="V12" s="33">
        <f ca="1">IF(V11="Rectangular",OFFSET(Rect!$G$7,V$3-1,),OFFSET(Circular!$F$3,V$3-1,))</f>
        <v>420</v>
      </c>
      <c r="W12" s="33">
        <f ca="1">IF(W11="Rectangular",OFFSET(Rect!$G$7,W$3-1,),OFFSET(Circular!$F$3,W$3-1,))</f>
        <v>360</v>
      </c>
      <c r="X12" s="33">
        <f ca="1">IF(X11="Rectangular",OFFSET(Rect!$G$7,X$3-1,),OFFSET(Circular!$F$3,X$3-1,))</f>
        <v>300</v>
      </c>
      <c r="Y12" s="33">
        <f ca="1">IF(Y11="Rectangular",OFFSET(Rect!$G$7,Y$3-1,),OFFSET(Circular!$F$3,Y$3-1,))</f>
        <v>480</v>
      </c>
      <c r="Z12" s="33">
        <f ca="1">IF(Z11="Rectangular",OFFSET(Rect!$G$7,Z$3-1,),OFFSET(Circular!$F$3,Z$3-1,))</f>
        <v>239.7</v>
      </c>
      <c r="AA12" s="33">
        <f ca="1">IF(AA11="Rectangular",OFFSET(Rect!$G$7,AA$3-1,),OFFSET(Circular!$F$3,AA$3-1,))</f>
        <v>750</v>
      </c>
      <c r="AB12" s="33">
        <f ca="1">IF(AB11="Rectangular",OFFSET(Rect!$G$7,AB$3-1,),OFFSET(Circular!$F$3,AB$3-1,))</f>
        <v>240</v>
      </c>
      <c r="AC12" s="33">
        <f ca="1">IF(AC11="Rectangular",OFFSET(Rect!$G$7,AC$3-1,),OFFSET(Circular!$F$3,AC$3-1,))</f>
        <v>179.5</v>
      </c>
      <c r="AD12" s="33">
        <f ca="1">IF(AD11="Rectangular",OFFSET(Rect!$G$7,AD$3-1,),OFFSET(Circular!$F$3,AD$3-1,))</f>
        <v>440</v>
      </c>
      <c r="AE12" s="33">
        <f ca="1">IF(AE11="Rectangular",OFFSET(Rect!$G$7,AE$3-1,),OFFSET(Circular!$F$3,AE$3-1,))</f>
        <v>480</v>
      </c>
      <c r="AF12" s="33">
        <f ca="1">IF(AF11="Rectangular",OFFSET(Rect!$G$7,AF$3-1,),OFFSET(Circular!$F$3,AF$3-1,))</f>
        <v>450</v>
      </c>
      <c r="AG12" s="33">
        <f ca="1">IF(AG11="Rectangular",OFFSET(Rect!$G$7,AG$3-1,),OFFSET(Circular!$F$3,AG$3-1,))</f>
        <v>420</v>
      </c>
      <c r="AH12" s="33">
        <f ca="1">IF(AH11="Rectangular",OFFSET(Rect!$G$7,AH$3-1,),OFFSET(Circular!$F$3,AH$3-1,))</f>
        <v>240</v>
      </c>
      <c r="AI12" s="33">
        <f ca="1">IF(AI11="Rectangular",OFFSET(Rect!$G$7,AI$3-1,),OFFSET(Circular!$F$3,AI$3-1,))</f>
        <v>240</v>
      </c>
      <c r="AJ12" s="33">
        <f ca="1">IF(AJ11="Rectangular",OFFSET(Rect!$G$7,AJ$3-1,),OFFSET(Circular!$F$3,AJ$3-1,))</f>
        <v>420</v>
      </c>
      <c r="AK12" s="33">
        <f ca="1">IF(AK11="Rectangular",OFFSET(Rect!$G$7,AK$3-1,),OFFSET(Circular!$F$3,AK$3-1,))</f>
        <v>300</v>
      </c>
      <c r="AL12" s="33">
        <f ca="1">IF(AL11="Rectangular",OFFSET(Rect!$G$7,AL$3-1,),OFFSET(Circular!$F$3,AL$3-1,))</f>
        <v>300</v>
      </c>
      <c r="AM12" s="33">
        <f ca="1">IF(AM11="Rectangular",OFFSET(Rect!$G$7,AM$3-1,),OFFSET(Circular!$F$3,AM$3-1,))</f>
        <v>179.2</v>
      </c>
      <c r="AN12" s="33">
        <f ca="1">IF(AN11="Rectangular",OFFSET(Rect!$G$7,AN$3-1,),OFFSET(Circular!$F$3,AN$3-1,))</f>
        <v>360</v>
      </c>
      <c r="AO12" s="33">
        <f ca="1">IF(AO11="Rectangular",OFFSET(Rect!$G$7,AO$3-1,),OFFSET(Circular!$F$3,AO$3-1,))</f>
        <v>450</v>
      </c>
      <c r="AP12" s="33">
        <f ca="1">IF(AP11="Rectangular",OFFSET(Rect!$G$7,AP$3-1,),OFFSET(Circular!$F$3,AP$3-1,))</f>
        <v>480</v>
      </c>
      <c r="AQ12" s="33">
        <f ca="1">IF(AQ11="Rectangular",OFFSET(Rect!$G$7,AQ$3-1,),OFFSET(Circular!$F$3,AQ$3-1,))</f>
        <v>600</v>
      </c>
      <c r="AR12" s="33">
        <f ca="1">IF(AR11="Rectangular",OFFSET(Rect!$G$7,AR$3-1,),OFFSET(Circular!$F$3,AR$3-1,))</f>
        <v>228.6</v>
      </c>
      <c r="AS12" s="33">
        <f ca="1">IF(AS11="Rectangular",OFFSET(Rect!$G$7,AS$3-1,),OFFSET(Circular!$F$3,AS$3-1,))</f>
        <v>360</v>
      </c>
      <c r="AT12" s="33">
        <f ca="1">IF(AT11="Rectangular",OFFSET(Rect!$G$7,AT$3-1,),OFFSET(Circular!$F$3,AT$3-1,))</f>
        <v>420</v>
      </c>
    </row>
    <row r="13" spans="1:46" x14ac:dyDescent="0.3">
      <c r="B13" s="34" t="s">
        <v>407</v>
      </c>
      <c r="C13" s="62" t="s">
        <v>400</v>
      </c>
      <c r="D13" s="53">
        <f ca="1">IF(D11="Rectangular",OFFSET(Rect!$D$7,D$3-1,),"-")</f>
        <v>120</v>
      </c>
      <c r="E13" s="33">
        <f ca="1">IF(E11="Rectangular",OFFSET(Rect!$D$7,E$3-1,),"-")</f>
        <v>160</v>
      </c>
      <c r="F13" s="33">
        <f ca="1">IF(F11="Rectangular",OFFSET(Rect!$D$7,F$3-1,),"-")</f>
        <v>100</v>
      </c>
      <c r="G13" s="33">
        <f ca="1">IF(G11="Rectangular",OFFSET(Rect!$D$7,G$3-1,),"-")</f>
        <v>150</v>
      </c>
      <c r="H13" s="33">
        <f ca="1">IF(H11="Rectangular",OFFSET(Rect!$D$7,H$3-1,),"-")</f>
        <v>160</v>
      </c>
      <c r="I13" s="33">
        <f ca="1">IF(I11="Rectangular",OFFSET(Rect!$D$7,I$3-1,),"-")</f>
        <v>160</v>
      </c>
      <c r="J13" s="33">
        <f ca="1">IF(J11="Rectangular",OFFSET(Rect!$D$7,J$3-1,),"-")</f>
        <v>160</v>
      </c>
      <c r="K13" s="33">
        <f ca="1">IF(K11="Rectangular",OFFSET(Rect!$D$7,K$3-1,),"-")</f>
        <v>140</v>
      </c>
      <c r="L13" s="33">
        <f ca="1">IF(L11="Rectangular",OFFSET(Rect!$D$7,L$3-1,),"-")</f>
        <v>100</v>
      </c>
      <c r="M13" s="33">
        <f ca="1">IF(M11="Rectangular",OFFSET(Rect!$D$7,M$3-1,),"-")</f>
        <v>150.5</v>
      </c>
      <c r="N13" s="33">
        <f ca="1">IF(N11="Rectangular",OFFSET(Rect!$D$7,N$3-1,),"-")</f>
        <v>80</v>
      </c>
      <c r="O13" s="33">
        <f ca="1">IF(O11="Rectangular",OFFSET(Rect!$D$7,O$3-1,),"-")</f>
        <v>140</v>
      </c>
      <c r="P13" s="33">
        <f ca="1">IF(P11="Rectangular",OFFSET(Rect!$D$7,P$3-1,),"-")</f>
        <v>79.900000000000006</v>
      </c>
      <c r="Q13" s="33">
        <f ca="1">IF(Q11="Rectangular",OFFSET(Rect!$D$7,Q$3-1,),"-")</f>
        <v>140</v>
      </c>
      <c r="R13" s="33">
        <f ca="1">IF(R11="Rectangular",OFFSET(Rect!$D$7,R$3-1,),"-")</f>
        <v>101</v>
      </c>
      <c r="S13" s="33">
        <f ca="1">IF(S11="Rectangular",OFFSET(Rect!$D$7,S$3-1,),"-")</f>
        <v>140</v>
      </c>
      <c r="T13" s="33">
        <f ca="1">IF(T11="Rectangular",OFFSET(Rect!$D$7,T$3-1,),"-")</f>
        <v>100</v>
      </c>
      <c r="U13" s="33">
        <f ca="1">IF(U11="Rectangular",OFFSET(Rect!$D$7,U$3-1,),"-")</f>
        <v>152</v>
      </c>
      <c r="V13" s="33">
        <f ca="1">IF(V11="Rectangular",OFFSET(Rect!$D$7,V$3-1,),"-")</f>
        <v>140</v>
      </c>
      <c r="W13" s="33">
        <f ca="1">IF(W11="Rectangular",OFFSET(Rect!$D$7,W$3-1,),"-")</f>
        <v>120</v>
      </c>
      <c r="X13" s="33">
        <f ca="1">IF(X11="Rectangular",OFFSET(Rect!$D$7,X$3-1,),"-")</f>
        <v>160</v>
      </c>
      <c r="Y13" s="33">
        <f ca="1">IF(Y11="Rectangular",OFFSET(Rect!$D$7,Y$3-1,),"-")</f>
        <v>160</v>
      </c>
      <c r="Z13" s="33">
        <f ca="1">IF(Z11="Rectangular",OFFSET(Rect!$D$7,Z$3-1,),"-")</f>
        <v>59.9</v>
      </c>
      <c r="AA13" s="33">
        <f ca="1">IF(AA11="Rectangular",OFFSET(Rect!$D$7,AA$3-1,),"-")</f>
        <v>250</v>
      </c>
      <c r="AB13" s="33">
        <f ca="1">IF(AB11="Rectangular",OFFSET(Rect!$D$7,AB$3-1,),"-")</f>
        <v>59.8</v>
      </c>
      <c r="AC13" s="33">
        <f ca="1">IF(AC11="Rectangular",OFFSET(Rect!$D$7,AC$3-1,),"-")</f>
        <v>40.1</v>
      </c>
      <c r="AD13" s="33">
        <f ca="1">IF(AD11="Rectangular",OFFSET(Rect!$D$7,AD$3-1,),"-")</f>
        <v>100.3</v>
      </c>
      <c r="AE13" s="33">
        <f ca="1">IF(AE11="Rectangular",OFFSET(Rect!$D$7,AE$3-1,),"-")</f>
        <v>160.5</v>
      </c>
      <c r="AF13" s="33">
        <f ca="1">IF(AF11="Rectangular",OFFSET(Rect!$D$7,AF$3-1,),"-")</f>
        <v>152</v>
      </c>
      <c r="AG13" s="33">
        <f ca="1">IF(AG11="Rectangular",OFFSET(Rect!$D$7,AG$3-1,),"-")</f>
        <v>140</v>
      </c>
      <c r="AH13" s="33">
        <f ca="1">IF(AH11="Rectangular",OFFSET(Rect!$D$7,AH$3-1,),"-")</f>
        <v>60</v>
      </c>
      <c r="AI13" s="33">
        <f ca="1">IF(AI11="Rectangular",OFFSET(Rect!$D$7,AI$3-1,),"-")</f>
        <v>60</v>
      </c>
      <c r="AJ13" s="33">
        <f ca="1">IF(AJ11="Rectangular",OFFSET(Rect!$D$7,AJ$3-1,),"-")</f>
        <v>140.30000000000001</v>
      </c>
      <c r="AK13" s="33">
        <f ca="1">IF(AK11="Rectangular",OFFSET(Rect!$D$7,AK$3-1,),"-")</f>
        <v>100</v>
      </c>
      <c r="AL13" s="33">
        <f ca="1">IF(AL11="Rectangular",OFFSET(Rect!$D$7,AL$3-1,),"-")</f>
        <v>150</v>
      </c>
      <c r="AM13" s="33">
        <f ca="1">IF(AM11="Rectangular",OFFSET(Rect!$D$7,AM$3-1,),"-")</f>
        <v>60.1</v>
      </c>
      <c r="AN13" s="33">
        <f ca="1">IF(AN11="Rectangular",OFFSET(Rect!$D$7,AN$3-1,),"-")</f>
        <v>120</v>
      </c>
      <c r="AO13" s="33">
        <f ca="1">IF(AO11="Rectangular",OFFSET(Rect!$D$7,AO$3-1,),"-")</f>
        <v>150.5</v>
      </c>
      <c r="AP13" s="33">
        <f ca="1">IF(AP11="Rectangular",OFFSET(Rect!$D$7,AP$3-1,),"-")</f>
        <v>160</v>
      </c>
      <c r="AQ13" s="33">
        <f ca="1">IF(AQ11="Rectangular",OFFSET(Rect!$D$7,AQ$3-1,),"-")</f>
        <v>200.2</v>
      </c>
      <c r="AR13" s="33">
        <f ca="1">IF(AR11="Rectangular",OFFSET(Rect!$D$7,AR$3-1,),"-")</f>
        <v>76.2</v>
      </c>
      <c r="AS13" s="33">
        <f ca="1">IF(AS11="Rectangular",OFFSET(Rect!$D$7,AS$3-1,),"-")</f>
        <v>120</v>
      </c>
      <c r="AT13" s="33">
        <f ca="1">IF(AT11="Rectangular",OFFSET(Rect!$D$7,AT$3-1,),"-")</f>
        <v>140</v>
      </c>
    </row>
    <row r="14" spans="1:46" x14ac:dyDescent="0.3">
      <c r="B14" s="34" t="s">
        <v>406</v>
      </c>
      <c r="C14" s="62" t="s">
        <v>400</v>
      </c>
      <c r="D14" s="53">
        <f ca="1">IF(D11="Rectangular",OFFSET(Rect!$E$7,D$3-1,),"-")</f>
        <v>120</v>
      </c>
      <c r="E14" s="33">
        <f ca="1">IF(E11="Rectangular",OFFSET(Rect!$E$7,E$3-1,),"-")</f>
        <v>160</v>
      </c>
      <c r="F14" s="33">
        <f ca="1">IF(F11="Rectangular",OFFSET(Rect!$E$7,F$3-1,),"-")</f>
        <v>100</v>
      </c>
      <c r="G14" s="33">
        <f ca="1">IF(G11="Rectangular",OFFSET(Rect!$E$7,G$3-1,),"-")</f>
        <v>150</v>
      </c>
      <c r="H14" s="33">
        <f ca="1">IF(H11="Rectangular",OFFSET(Rect!$E$7,H$3-1,),"-")</f>
        <v>160</v>
      </c>
      <c r="I14" s="33">
        <f ca="1">IF(I11="Rectangular",OFFSET(Rect!$E$7,I$3-1,),"-")</f>
        <v>160</v>
      </c>
      <c r="J14" s="33">
        <f ca="1">IF(J11="Rectangular",OFFSET(Rect!$E$7,J$3-1,),"-")</f>
        <v>160</v>
      </c>
      <c r="K14" s="33">
        <f ca="1">IF(K11="Rectangular",OFFSET(Rect!$E$7,K$3-1,),"-")</f>
        <v>140</v>
      </c>
      <c r="L14" s="33">
        <f ca="1">IF(L11="Rectangular",OFFSET(Rect!$E$7,L$3-1,),"-")</f>
        <v>100</v>
      </c>
      <c r="M14" s="33">
        <f ca="1">IF(M11="Rectangular",OFFSET(Rect!$E$7,M$3-1,),"-")</f>
        <v>150.5</v>
      </c>
      <c r="N14" s="33">
        <f ca="1">IF(N11="Rectangular",OFFSET(Rect!$E$7,N$3-1,),"-")</f>
        <v>80</v>
      </c>
      <c r="O14" s="33">
        <f ca="1">IF(O11="Rectangular",OFFSET(Rect!$E$7,O$3-1,),"-")</f>
        <v>140</v>
      </c>
      <c r="P14" s="33">
        <f ca="1">IF(P11="Rectangular",OFFSET(Rect!$E$7,P$3-1,),"-")</f>
        <v>120</v>
      </c>
      <c r="Q14" s="33">
        <f ca="1">IF(Q11="Rectangular",OFFSET(Rect!$E$7,Q$3-1,),"-")</f>
        <v>140</v>
      </c>
      <c r="R14" s="33">
        <f ca="1">IF(R11="Rectangular",OFFSET(Rect!$E$7,R$3-1,),"-")</f>
        <v>101</v>
      </c>
      <c r="S14" s="33">
        <f ca="1">IF(S11="Rectangular",OFFSET(Rect!$E$7,S$3-1,),"-")</f>
        <v>140</v>
      </c>
      <c r="T14" s="33">
        <f ca="1">IF(T11="Rectangular",OFFSET(Rect!$E$7,T$3-1,),"-")</f>
        <v>100</v>
      </c>
      <c r="U14" s="33">
        <f ca="1">IF(U11="Rectangular",OFFSET(Rect!$E$7,U$3-1,),"-")</f>
        <v>152</v>
      </c>
      <c r="V14" s="33">
        <f ca="1">IF(V11="Rectangular",OFFSET(Rect!$E$7,V$3-1,),"-")</f>
        <v>140</v>
      </c>
      <c r="W14" s="33">
        <f ca="1">IF(W11="Rectangular",OFFSET(Rect!$E$7,W$3-1,),"-")</f>
        <v>120</v>
      </c>
      <c r="X14" s="33">
        <f ca="1">IF(X11="Rectangular",OFFSET(Rect!$E$7,X$3-1,),"-")</f>
        <v>160</v>
      </c>
      <c r="Y14" s="33">
        <f ca="1">IF(Y11="Rectangular",OFFSET(Rect!$E$7,Y$3-1,),"-")</f>
        <v>160</v>
      </c>
      <c r="Z14" s="33">
        <f ca="1">IF(Z11="Rectangular",OFFSET(Rect!$E$7,Z$3-1,),"-")</f>
        <v>80.099999999999994</v>
      </c>
      <c r="AA14" s="33">
        <f ca="1">IF(AA11="Rectangular",OFFSET(Rect!$E$7,AA$3-1,),"-")</f>
        <v>250</v>
      </c>
      <c r="AB14" s="33">
        <f ca="1">IF(AB11="Rectangular",OFFSET(Rect!$E$7,AB$3-1,),"-")</f>
        <v>80.2</v>
      </c>
      <c r="AC14" s="33">
        <f ca="1">IF(AC11="Rectangular",OFFSET(Rect!$E$7,AC$3-1,),"-")</f>
        <v>59.9</v>
      </c>
      <c r="AD14" s="33">
        <f ca="1">IF(AD11="Rectangular",OFFSET(Rect!$E$7,AD$3-1,),"-")</f>
        <v>100.3</v>
      </c>
      <c r="AE14" s="33">
        <f ca="1">IF(AE11="Rectangular",OFFSET(Rect!$E$7,AE$3-1,),"-")</f>
        <v>81.3</v>
      </c>
      <c r="AF14" s="33">
        <f ca="1">IF(AF11="Rectangular",OFFSET(Rect!$E$7,AF$3-1,),"-")</f>
        <v>152</v>
      </c>
      <c r="AG14" s="33">
        <f ca="1">IF(AG11="Rectangular",OFFSET(Rect!$E$7,AG$3-1,),"-")</f>
        <v>140</v>
      </c>
      <c r="AH14" s="33">
        <f ca="1">IF(AH11="Rectangular",OFFSET(Rect!$E$7,AH$3-1,),"-")</f>
        <v>60</v>
      </c>
      <c r="AI14" s="33">
        <f ca="1">IF(AI11="Rectangular",OFFSET(Rect!$E$7,AI$3-1,),"-")</f>
        <v>60</v>
      </c>
      <c r="AJ14" s="33">
        <f ca="1">IF(AJ11="Rectangular",OFFSET(Rect!$E$7,AJ$3-1,),"-")</f>
        <v>80</v>
      </c>
      <c r="AK14" s="33">
        <f ca="1">IF(AK11="Rectangular",OFFSET(Rect!$E$7,AK$3-1,),"-")</f>
        <v>100</v>
      </c>
      <c r="AL14" s="33">
        <f ca="1">IF(AL11="Rectangular",OFFSET(Rect!$E$7,AL$3-1,),"-")</f>
        <v>150</v>
      </c>
      <c r="AM14" s="33">
        <f ca="1">IF(AM11="Rectangular",OFFSET(Rect!$E$7,AM$3-1,),"-")</f>
        <v>60.3</v>
      </c>
      <c r="AN14" s="33">
        <f ca="1">IF(AN11="Rectangular",OFFSET(Rect!$E$7,AN$3-1,),"-")</f>
        <v>120</v>
      </c>
      <c r="AO14" s="33">
        <f ca="1">IF(AO11="Rectangular",OFFSET(Rect!$E$7,AO$3-1,),"-")</f>
        <v>150.5</v>
      </c>
      <c r="AP14" s="33">
        <f ca="1">IF(AP11="Rectangular",OFFSET(Rect!$E$7,AP$3-1,),"-")</f>
        <v>160</v>
      </c>
      <c r="AQ14" s="33">
        <f ca="1">IF(AQ11="Rectangular",OFFSET(Rect!$E$7,AQ$3-1,),"-")</f>
        <v>98.5</v>
      </c>
      <c r="AR14" s="33">
        <f ca="1">IF(AR11="Rectangular",OFFSET(Rect!$E$7,AR$3-1,),"-")</f>
        <v>76.2</v>
      </c>
      <c r="AS14" s="33">
        <f ca="1">IF(AS11="Rectangular",OFFSET(Rect!$E$7,AS$3-1,),"-")</f>
        <v>120</v>
      </c>
      <c r="AT14" s="33">
        <f ca="1">IF(AT11="Rectangular",OFFSET(Rect!$E$7,AT$3-1,),"-")</f>
        <v>140</v>
      </c>
    </row>
    <row r="15" spans="1:46" x14ac:dyDescent="0.3">
      <c r="B15" s="34" t="s">
        <v>405</v>
      </c>
      <c r="C15" s="62" t="s">
        <v>400</v>
      </c>
      <c r="D15" s="56" t="str">
        <f ca="1">IF(D11="Rectangular","-",OFFSET(Circular!$D$3,D$3-1,))</f>
        <v>-</v>
      </c>
      <c r="E15" s="49" t="str">
        <f ca="1">IF(E11="Rectangular","-",OFFSET(Circular!$D$3,E$3-1,))</f>
        <v>-</v>
      </c>
      <c r="F15" s="49" t="str">
        <f ca="1">IF(F11="Rectangular","-",OFFSET(Circular!$D$3,F$3-1,))</f>
        <v>-</v>
      </c>
      <c r="G15" s="49" t="str">
        <f ca="1">IF(G11="Rectangular","-",OFFSET(Circular!$D$3,G$3-1,))</f>
        <v>-</v>
      </c>
      <c r="H15" s="49" t="str">
        <f ca="1">IF(H11="Rectangular","-",OFFSET(Circular!$D$3,H$3-1,))</f>
        <v>-</v>
      </c>
      <c r="I15" s="49" t="str">
        <f ca="1">IF(I11="Rectangular","-",OFFSET(Circular!$D$3,I$3-1,))</f>
        <v>-</v>
      </c>
      <c r="J15" s="49" t="str">
        <f ca="1">IF(J11="Rectangular","-",OFFSET(Circular!$D$3,J$3-1,))</f>
        <v>-</v>
      </c>
      <c r="K15" s="49" t="str">
        <f ca="1">IF(K11="Rectangular","-",OFFSET(Circular!$D$3,K$3-1,))</f>
        <v>-</v>
      </c>
      <c r="L15" s="49" t="str">
        <f ca="1">IF(L11="Rectangular","-",OFFSET(Circular!$D$3,L$3-1,))</f>
        <v>-</v>
      </c>
      <c r="M15" s="49" t="str">
        <f ca="1">IF(M11="Rectangular","-",OFFSET(Circular!$D$3,M$3-1,))</f>
        <v>-</v>
      </c>
      <c r="N15" s="49" t="str">
        <f ca="1">IF(N11="Rectangular","-",OFFSET(Circular!$D$3,N$3-1,))</f>
        <v>-</v>
      </c>
      <c r="O15" s="49" t="str">
        <f ca="1">IF(O11="Rectangular","-",OFFSET(Circular!$D$3,O$3-1,))</f>
        <v>-</v>
      </c>
      <c r="P15" s="49" t="str">
        <f ca="1">IF(P11="Rectangular","-",OFFSET(Circular!$D$3,P$3-1,))</f>
        <v>-</v>
      </c>
      <c r="Q15" s="49" t="str">
        <f ca="1">IF(Q11="Rectangular","-",OFFSET(Circular!$D$3,Q$3-1,))</f>
        <v>-</v>
      </c>
      <c r="R15" s="49" t="str">
        <f ca="1">IF(R11="Rectangular","-",OFFSET(Circular!$D$3,R$3-1,))</f>
        <v>-</v>
      </c>
      <c r="S15" s="49" t="str">
        <f ca="1">IF(S11="Rectangular","-",OFFSET(Circular!$D$3,S$3-1,))</f>
        <v>-</v>
      </c>
      <c r="T15" s="49" t="str">
        <f ca="1">IF(T11="Rectangular","-",OFFSET(Circular!$D$3,T$3-1,))</f>
        <v>-</v>
      </c>
      <c r="U15" s="49" t="str">
        <f ca="1">IF(U11="Rectangular","-",OFFSET(Circular!$D$3,U$3-1,))</f>
        <v>-</v>
      </c>
      <c r="V15" s="49" t="str">
        <f ca="1">IF(V11="Rectangular","-",OFFSET(Circular!$D$3,V$3-1,))</f>
        <v>-</v>
      </c>
      <c r="W15" s="49" t="str">
        <f ca="1">IF(W11="Rectangular","-",OFFSET(Circular!$D$3,W$3-1,))</f>
        <v>-</v>
      </c>
      <c r="X15" s="49" t="str">
        <f ca="1">IF(X11="Rectangular","-",OFFSET(Circular!$D$3,X$3-1,))</f>
        <v>-</v>
      </c>
      <c r="Y15" s="49" t="str">
        <f ca="1">IF(Y11="Rectangular","-",OFFSET(Circular!$D$3,Y$3-1,))</f>
        <v>-</v>
      </c>
      <c r="Z15" s="49" t="str">
        <f ca="1">IF(Z11="Rectangular","-",OFFSET(Circular!$D$3,Z$3-1,))</f>
        <v>-</v>
      </c>
      <c r="AA15" s="49" t="str">
        <f ca="1">IF(AA11="Rectangular","-",OFFSET(Circular!$D$3,AA$3-1,))</f>
        <v>-</v>
      </c>
      <c r="AB15" s="49" t="str">
        <f ca="1">IF(AB11="Rectangular","-",OFFSET(Circular!$D$3,AB$3-1,))</f>
        <v>-</v>
      </c>
      <c r="AC15" s="49" t="str">
        <f ca="1">IF(AC11="Rectangular","-",OFFSET(Circular!$D$3,AC$3-1,))</f>
        <v>-</v>
      </c>
      <c r="AD15" s="49" t="str">
        <f ca="1">IF(AD11="Rectangular","-",OFFSET(Circular!$D$3,AD$3-1,))</f>
        <v>-</v>
      </c>
      <c r="AE15" s="49" t="str">
        <f ca="1">IF(AE11="Rectangular","-",OFFSET(Circular!$D$3,AE$3-1,))</f>
        <v>-</v>
      </c>
      <c r="AF15" s="49" t="str">
        <f ca="1">IF(AF11="Rectangular","-",OFFSET(Circular!$D$3,AF$3-1,))</f>
        <v>-</v>
      </c>
      <c r="AG15" s="49" t="str">
        <f ca="1">IF(AG11="Rectangular","-",OFFSET(Circular!$D$3,AG$3-1,))</f>
        <v>-</v>
      </c>
      <c r="AH15" s="49" t="str">
        <f ca="1">IF(AH11="Rectangular","-",OFFSET(Circular!$D$3,AH$3-1,))</f>
        <v>-</v>
      </c>
      <c r="AI15" s="49" t="str">
        <f ca="1">IF(AI11="Rectangular","-",OFFSET(Circular!$D$3,AI$3-1,))</f>
        <v>-</v>
      </c>
      <c r="AJ15" s="49" t="str">
        <f ca="1">IF(AJ11="Rectangular","-",OFFSET(Circular!$D$3,AJ$3-1,))</f>
        <v>-</v>
      </c>
      <c r="AK15" s="49" t="str">
        <f ca="1">IF(AK11="Rectangular","-",OFFSET(Circular!$D$3,AK$3-1,))</f>
        <v>-</v>
      </c>
      <c r="AL15" s="49" t="str">
        <f ca="1">IF(AL11="Rectangular","-",OFFSET(Circular!$D$3,AL$3-1,))</f>
        <v>-</v>
      </c>
      <c r="AM15" s="49" t="str">
        <f ca="1">IF(AM11="Rectangular","-",OFFSET(Circular!$D$3,AM$3-1,))</f>
        <v>-</v>
      </c>
      <c r="AN15" s="49" t="str">
        <f ca="1">IF(AN11="Rectangular","-",OFFSET(Circular!$D$3,AN$3-1,))</f>
        <v>-</v>
      </c>
      <c r="AO15" s="49" t="str">
        <f ca="1">IF(AO11="Rectangular","-",OFFSET(Circular!$D$3,AO$3-1,))</f>
        <v>-</v>
      </c>
      <c r="AP15" s="49" t="str">
        <f ca="1">IF(AP11="Rectangular","-",OFFSET(Circular!$D$3,AP$3-1,))</f>
        <v>-</v>
      </c>
      <c r="AQ15" s="49" t="str">
        <f ca="1">IF(AQ11="Rectangular","-",OFFSET(Circular!$D$3,AQ$3-1,))</f>
        <v>-</v>
      </c>
      <c r="AR15" s="49" t="str">
        <f ca="1">IF(AR11="Rectangular","-",OFFSET(Circular!$D$3,AR$3-1,))</f>
        <v>-</v>
      </c>
      <c r="AS15" s="49" t="str">
        <f ca="1">IF(AS11="Rectangular","-",OFFSET(Circular!$D$3,AS$3-1,))</f>
        <v>-</v>
      </c>
      <c r="AT15" s="49" t="str">
        <f ca="1">IF(AT11="Rectangular","-",OFFSET(Circular!$D$3,AT$3-1,))</f>
        <v>-</v>
      </c>
    </row>
    <row r="16" spans="1:46" x14ac:dyDescent="0.3">
      <c r="B16" s="34" t="s">
        <v>459</v>
      </c>
      <c r="C16" s="62" t="s">
        <v>400</v>
      </c>
      <c r="D16" s="53">
        <f ca="1">IF(D11="Rectangular",OFFSET(Rect!$F$7,D$3-1,),OFFSET(Circular!$E$3,D$3-1,))</f>
        <v>4.9800000000000004</v>
      </c>
      <c r="E16" s="33">
        <f ca="1">IF(E11="Rectangular",OFFSET(Rect!$F$7,E$3-1,),OFFSET(Circular!$E$3,E$3-1,))</f>
        <v>3.84</v>
      </c>
      <c r="F16" s="33">
        <f ca="1">IF(F11="Rectangular",OFFSET(Rect!$F$7,F$3-1,),OFFSET(Circular!$E$3,F$3-1,))</f>
        <v>1</v>
      </c>
      <c r="G16" s="33">
        <f ca="1">IF(G11="Rectangular",OFFSET(Rect!$F$7,G$3-1,),OFFSET(Circular!$E$3,G$3-1,))</f>
        <v>3</v>
      </c>
      <c r="H16" s="33">
        <f ca="1">IF(H11="Rectangular",OFFSET(Rect!$F$7,H$3-1,),OFFSET(Circular!$E$3,H$3-1,))</f>
        <v>2.88</v>
      </c>
      <c r="I16" s="33">
        <f ca="1">IF(I11="Rectangular",OFFSET(Rect!$F$7,I$3-1,),OFFSET(Circular!$E$3,I$3-1,))</f>
        <v>5.92</v>
      </c>
      <c r="J16" s="33">
        <f ca="1">IF(J11="Rectangular",OFFSET(Rect!$F$7,J$3-1,),OFFSET(Circular!$E$3,J$3-1,))</f>
        <v>3.9</v>
      </c>
      <c r="K16" s="33">
        <f ca="1">IF(K11="Rectangular",OFFSET(Rect!$F$7,K$3-1,),OFFSET(Circular!$E$3,K$3-1,))</f>
        <v>7.8</v>
      </c>
      <c r="L16" s="33">
        <f ca="1">IF(L11="Rectangular",OFFSET(Rect!$F$7,L$3-1,),OFFSET(Circular!$E$3,L$3-1,))</f>
        <v>2.85</v>
      </c>
      <c r="M16" s="33">
        <f ca="1">IF(M11="Rectangular",OFFSET(Rect!$F$7,M$3-1,),OFFSET(Circular!$E$3,M$3-1,))</f>
        <v>2.78</v>
      </c>
      <c r="N16" s="33">
        <f ca="1">IF(N11="Rectangular",OFFSET(Rect!$F$7,N$3-1,),OFFSET(Circular!$E$3,N$3-1,))</f>
        <v>1</v>
      </c>
      <c r="O16" s="33">
        <f ca="1">IF(O11="Rectangular",OFFSET(Rect!$F$7,O$3-1,),OFFSET(Circular!$E$3,O$3-1,))</f>
        <v>3.84</v>
      </c>
      <c r="P16" s="33">
        <f ca="1">IF(P11="Rectangular",OFFSET(Rect!$F$7,P$3-1,),OFFSET(Circular!$E$3,P$3-1,))</f>
        <v>2.8050000000000002</v>
      </c>
      <c r="Q16" s="33">
        <f ca="1">IF(Q11="Rectangular",OFFSET(Rect!$F$7,Q$3-1,),OFFSET(Circular!$E$3,Q$3-1,))</f>
        <v>3</v>
      </c>
      <c r="R16" s="33">
        <f ca="1">IF(R11="Rectangular",OFFSET(Rect!$F$7,R$3-1,),OFFSET(Circular!$E$3,R$3-1,))</f>
        <v>5.05</v>
      </c>
      <c r="S16" s="33">
        <f ca="1">IF(S11="Rectangular",OFFSET(Rect!$F$7,S$3-1,),OFFSET(Circular!$E$3,S$3-1,))</f>
        <v>11.9</v>
      </c>
      <c r="T16" s="33">
        <f ca="1">IF(T11="Rectangular",OFFSET(Rect!$F$7,T$3-1,),OFFSET(Circular!$E$3,T$3-1,))</f>
        <v>3</v>
      </c>
      <c r="U16" s="33">
        <f ca="1">IF(U11="Rectangular",OFFSET(Rect!$F$7,U$3-1,),OFFSET(Circular!$E$3,U$3-1,))</f>
        <v>2.85</v>
      </c>
      <c r="V16" s="33">
        <f ca="1">IF(V11="Rectangular",OFFSET(Rect!$F$7,V$3-1,),OFFSET(Circular!$E$3,V$3-1,))</f>
        <v>7.8</v>
      </c>
      <c r="W16" s="33">
        <f ca="1">IF(W11="Rectangular",OFFSET(Rect!$F$7,W$3-1,),OFFSET(Circular!$E$3,W$3-1,))</f>
        <v>1.77</v>
      </c>
      <c r="X16" s="33">
        <f ca="1">IF(X11="Rectangular",OFFSET(Rect!$F$7,X$3-1,),OFFSET(Circular!$E$3,X$3-1,))</f>
        <v>3</v>
      </c>
      <c r="Y16" s="33">
        <f ca="1">IF(Y11="Rectangular",OFFSET(Rect!$F$7,Y$3-1,),OFFSET(Circular!$E$3,Y$3-1,))</f>
        <v>4.8</v>
      </c>
      <c r="Z16" s="33">
        <f ca="1">IF(Z11="Rectangular",OFFSET(Rect!$F$7,Z$3-1,),OFFSET(Circular!$E$3,Z$3-1,))</f>
        <v>3.7090000000000001</v>
      </c>
      <c r="AA16" s="33">
        <f ca="1">IF(AA11="Rectangular",OFFSET(Rect!$F$7,AA$3-1,),OFFSET(Circular!$E$3,AA$3-1,))</f>
        <v>3.84</v>
      </c>
      <c r="AB16" s="33">
        <f ca="1">IF(AB11="Rectangular",OFFSET(Rect!$F$7,AB$3-1,),OFFSET(Circular!$E$3,AB$3-1,))</f>
        <v>3.7170000000000001</v>
      </c>
      <c r="AC16" s="33">
        <f ca="1">IF(AC11="Rectangular",OFFSET(Rect!$F$7,AC$3-1,),OFFSET(Circular!$E$3,AC$3-1,))</f>
        <v>3.7919999999999998</v>
      </c>
      <c r="AD16" s="33">
        <f ca="1">IF(AD11="Rectangular",OFFSET(Rect!$F$7,AD$3-1,),OFFSET(Circular!$E$3,AD$3-1,))</f>
        <v>2.76</v>
      </c>
      <c r="AE16" s="33">
        <f ca="1">IF(AE11="Rectangular",OFFSET(Rect!$F$7,AE$3-1,),OFFSET(Circular!$E$3,AE$3-1,))</f>
        <v>2.92</v>
      </c>
      <c r="AF16" s="33">
        <f ca="1">IF(AF11="Rectangular",OFFSET(Rect!$F$7,AF$3-1,),OFFSET(Circular!$E$3,AF$3-1,))</f>
        <v>2.85</v>
      </c>
      <c r="AG16" s="33">
        <f ca="1">IF(AG11="Rectangular",OFFSET(Rect!$F$7,AG$3-1,),OFFSET(Circular!$E$3,AG$3-1,))</f>
        <v>5.92</v>
      </c>
      <c r="AH16" s="33">
        <f ca="1">IF(AH11="Rectangular",OFFSET(Rect!$F$7,AH$3-1,),OFFSET(Circular!$E$3,AH$3-1,))</f>
        <v>1</v>
      </c>
      <c r="AI16" s="33">
        <f ca="1">IF(AI11="Rectangular",OFFSET(Rect!$F$7,AI$3-1,),OFFSET(Circular!$E$3,AI$3-1,))</f>
        <v>1</v>
      </c>
      <c r="AJ16" s="33">
        <f ca="1">IF(AJ11="Rectangular",OFFSET(Rect!$F$7,AJ$3-1,),OFFSET(Circular!$E$3,AJ$3-1,))</f>
        <v>3.1</v>
      </c>
      <c r="AK16" s="33">
        <f ca="1">IF(AK11="Rectangular",OFFSET(Rect!$F$7,AK$3-1,),OFFSET(Circular!$E$3,AK$3-1,))</f>
        <v>5</v>
      </c>
      <c r="AL16" s="33">
        <f ca="1">IF(AL11="Rectangular",OFFSET(Rect!$F$7,AL$3-1,),OFFSET(Circular!$E$3,AL$3-1,))</f>
        <v>6</v>
      </c>
      <c r="AM16" s="33">
        <f ca="1">IF(AM11="Rectangular",OFFSET(Rect!$F$7,AM$3-1,),OFFSET(Circular!$E$3,AM$3-1,))</f>
        <v>2.8290000000000002</v>
      </c>
      <c r="AN16" s="33">
        <f ca="1">IF(AN11="Rectangular",OFFSET(Rect!$F$7,AN$3-1,),OFFSET(Circular!$E$3,AN$3-1,))</f>
        <v>7.8</v>
      </c>
      <c r="AO16" s="33">
        <f ca="1">IF(AO11="Rectangular",OFFSET(Rect!$F$7,AO$3-1,),OFFSET(Circular!$E$3,AO$3-1,))</f>
        <v>5.8339999999999996</v>
      </c>
      <c r="AP16" s="33">
        <f ca="1">IF(AP11="Rectangular",OFFSET(Rect!$F$7,AP$3-1,),OFFSET(Circular!$E$3,AP$3-1,))</f>
        <v>3.84</v>
      </c>
      <c r="AQ16" s="33">
        <f ca="1">IF(AQ11="Rectangular",OFFSET(Rect!$F$7,AQ$3-1,),OFFSET(Circular!$E$3,AQ$3-1,))</f>
        <v>3.96</v>
      </c>
      <c r="AR16" s="33">
        <f ca="1">IF(AR11="Rectangular",OFFSET(Rect!$F$7,AR$3-1,),OFFSET(Circular!$E$3,AR$3-1,))</f>
        <v>1.5</v>
      </c>
      <c r="AS16" s="33">
        <f ca="1">IF(AS11="Rectangular",OFFSET(Rect!$F$7,AS$3-1,),OFFSET(Circular!$E$3,AS$3-1,))</f>
        <v>5</v>
      </c>
      <c r="AT16" s="33">
        <f ca="1">IF(AT11="Rectangular",OFFSET(Rect!$F$7,AT$3-1,),OFFSET(Circular!$E$3,AT$3-1,))</f>
        <v>7.8</v>
      </c>
    </row>
    <row r="17" spans="2:46" ht="15.6" x14ac:dyDescent="0.3">
      <c r="B17" s="34" t="s">
        <v>457</v>
      </c>
      <c r="C17" s="62" t="s">
        <v>400</v>
      </c>
      <c r="D17" s="57">
        <f ca="1">IF(D11="Rectangular",D13-2*D16,"-")</f>
        <v>110.03999999999999</v>
      </c>
      <c r="E17" s="57">
        <f t="shared" ref="E17:AT17" ca="1" si="2">IF(E11="Rectangular",E13-2*E16,"-")</f>
        <v>152.32</v>
      </c>
      <c r="F17" s="57">
        <f t="shared" ca="1" si="2"/>
        <v>98</v>
      </c>
      <c r="G17" s="57">
        <f t="shared" ca="1" si="2"/>
        <v>144</v>
      </c>
      <c r="H17" s="57">
        <f t="shared" ca="1" si="2"/>
        <v>154.24</v>
      </c>
      <c r="I17" s="57">
        <f t="shared" ca="1" si="2"/>
        <v>148.16</v>
      </c>
      <c r="J17" s="57">
        <f t="shared" ca="1" si="2"/>
        <v>152.19999999999999</v>
      </c>
      <c r="K17" s="57">
        <f t="shared" ca="1" si="2"/>
        <v>124.4</v>
      </c>
      <c r="L17" s="57">
        <f t="shared" ca="1" si="2"/>
        <v>94.3</v>
      </c>
      <c r="M17" s="57">
        <f t="shared" ca="1" si="2"/>
        <v>144.94</v>
      </c>
      <c r="N17" s="57">
        <f t="shared" ca="1" si="2"/>
        <v>78</v>
      </c>
      <c r="O17" s="57">
        <f t="shared" ca="1" si="2"/>
        <v>132.32</v>
      </c>
      <c r="P17" s="57">
        <f t="shared" ca="1" si="2"/>
        <v>74.290000000000006</v>
      </c>
      <c r="Q17" s="57">
        <f t="shared" ca="1" si="2"/>
        <v>134</v>
      </c>
      <c r="R17" s="57">
        <f t="shared" ca="1" si="2"/>
        <v>90.9</v>
      </c>
      <c r="S17" s="57">
        <f t="shared" ca="1" si="2"/>
        <v>116.2</v>
      </c>
      <c r="T17" s="57">
        <f t="shared" ca="1" si="2"/>
        <v>94</v>
      </c>
      <c r="U17" s="57">
        <f t="shared" ca="1" si="2"/>
        <v>146.30000000000001</v>
      </c>
      <c r="V17" s="57">
        <f t="shared" ca="1" si="2"/>
        <v>124.4</v>
      </c>
      <c r="W17" s="57">
        <f t="shared" ca="1" si="2"/>
        <v>116.46</v>
      </c>
      <c r="X17" s="57">
        <f t="shared" ca="1" si="2"/>
        <v>154</v>
      </c>
      <c r="Y17" s="57">
        <f t="shared" ca="1" si="2"/>
        <v>150.4</v>
      </c>
      <c r="Z17" s="57">
        <f t="shared" ca="1" si="2"/>
        <v>52.481999999999999</v>
      </c>
      <c r="AA17" s="57">
        <f t="shared" ca="1" si="2"/>
        <v>242.32</v>
      </c>
      <c r="AB17" s="57">
        <f t="shared" ca="1" si="2"/>
        <v>52.366</v>
      </c>
      <c r="AC17" s="57">
        <f t="shared" ca="1" si="2"/>
        <v>32.516000000000005</v>
      </c>
      <c r="AD17" s="57">
        <f t="shared" ca="1" si="2"/>
        <v>94.78</v>
      </c>
      <c r="AE17" s="57">
        <f t="shared" ca="1" si="2"/>
        <v>154.66</v>
      </c>
      <c r="AF17" s="57">
        <f t="shared" ca="1" si="2"/>
        <v>146.30000000000001</v>
      </c>
      <c r="AG17" s="57">
        <f t="shared" ca="1" si="2"/>
        <v>128.16</v>
      </c>
      <c r="AH17" s="57">
        <f t="shared" ca="1" si="2"/>
        <v>58</v>
      </c>
      <c r="AI17" s="57">
        <f t="shared" ca="1" si="2"/>
        <v>58</v>
      </c>
      <c r="AJ17" s="57">
        <f t="shared" ca="1" si="2"/>
        <v>134.10000000000002</v>
      </c>
      <c r="AK17" s="57">
        <f t="shared" ca="1" si="2"/>
        <v>90</v>
      </c>
      <c r="AL17" s="57">
        <f t="shared" ca="1" si="2"/>
        <v>138</v>
      </c>
      <c r="AM17" s="57">
        <f t="shared" ca="1" si="2"/>
        <v>54.442</v>
      </c>
      <c r="AN17" s="57">
        <f t="shared" ca="1" si="2"/>
        <v>104.4</v>
      </c>
      <c r="AO17" s="57">
        <f t="shared" ca="1" si="2"/>
        <v>138.83199999999999</v>
      </c>
      <c r="AP17" s="57">
        <f t="shared" ca="1" si="2"/>
        <v>152.32</v>
      </c>
      <c r="AQ17" s="57">
        <f t="shared" ca="1" si="2"/>
        <v>192.28</v>
      </c>
      <c r="AR17" s="57">
        <f t="shared" ca="1" si="2"/>
        <v>73.2</v>
      </c>
      <c r="AS17" s="57">
        <f t="shared" ca="1" si="2"/>
        <v>110</v>
      </c>
      <c r="AT17" s="57">
        <f t="shared" ca="1" si="2"/>
        <v>124.4</v>
      </c>
    </row>
    <row r="18" spans="2:46" ht="15.6" x14ac:dyDescent="0.3">
      <c r="B18" s="34" t="s">
        <v>458</v>
      </c>
      <c r="C18" s="62" t="s">
        <v>400</v>
      </c>
      <c r="D18" s="57">
        <f ca="1">IF(D11="Rectangular",D14-2*D16,"-")</f>
        <v>110.03999999999999</v>
      </c>
      <c r="E18" s="57">
        <f t="shared" ref="E18:AT18" ca="1" si="3">IF(E11="Rectangular",E14-2*E16,"-")</f>
        <v>152.32</v>
      </c>
      <c r="F18" s="57">
        <f t="shared" ca="1" si="3"/>
        <v>98</v>
      </c>
      <c r="G18" s="57">
        <f t="shared" ca="1" si="3"/>
        <v>144</v>
      </c>
      <c r="H18" s="57">
        <f t="shared" ca="1" si="3"/>
        <v>154.24</v>
      </c>
      <c r="I18" s="57">
        <f t="shared" ca="1" si="3"/>
        <v>148.16</v>
      </c>
      <c r="J18" s="57">
        <f t="shared" ca="1" si="3"/>
        <v>152.19999999999999</v>
      </c>
      <c r="K18" s="57">
        <f t="shared" ca="1" si="3"/>
        <v>124.4</v>
      </c>
      <c r="L18" s="57">
        <f t="shared" ca="1" si="3"/>
        <v>94.3</v>
      </c>
      <c r="M18" s="57">
        <f t="shared" ca="1" si="3"/>
        <v>144.94</v>
      </c>
      <c r="N18" s="57">
        <f t="shared" ca="1" si="3"/>
        <v>78</v>
      </c>
      <c r="O18" s="57">
        <f t="shared" ca="1" si="3"/>
        <v>132.32</v>
      </c>
      <c r="P18" s="57">
        <f t="shared" ca="1" si="3"/>
        <v>114.39</v>
      </c>
      <c r="Q18" s="57">
        <f t="shared" ca="1" si="3"/>
        <v>134</v>
      </c>
      <c r="R18" s="57">
        <f t="shared" ca="1" si="3"/>
        <v>90.9</v>
      </c>
      <c r="S18" s="57">
        <f t="shared" ca="1" si="3"/>
        <v>116.2</v>
      </c>
      <c r="T18" s="57">
        <f t="shared" ca="1" si="3"/>
        <v>94</v>
      </c>
      <c r="U18" s="57">
        <f t="shared" ca="1" si="3"/>
        <v>146.30000000000001</v>
      </c>
      <c r="V18" s="57">
        <f t="shared" ca="1" si="3"/>
        <v>124.4</v>
      </c>
      <c r="W18" s="57">
        <f t="shared" ca="1" si="3"/>
        <v>116.46</v>
      </c>
      <c r="X18" s="57">
        <f t="shared" ca="1" si="3"/>
        <v>154</v>
      </c>
      <c r="Y18" s="57">
        <f t="shared" ca="1" si="3"/>
        <v>150.4</v>
      </c>
      <c r="Z18" s="57">
        <f t="shared" ca="1" si="3"/>
        <v>72.681999999999988</v>
      </c>
      <c r="AA18" s="57">
        <f t="shared" ca="1" si="3"/>
        <v>242.32</v>
      </c>
      <c r="AB18" s="57">
        <f t="shared" ca="1" si="3"/>
        <v>72.766000000000005</v>
      </c>
      <c r="AC18" s="57">
        <f t="shared" ca="1" si="3"/>
        <v>52.316000000000003</v>
      </c>
      <c r="AD18" s="57">
        <f t="shared" ca="1" si="3"/>
        <v>94.78</v>
      </c>
      <c r="AE18" s="57">
        <f t="shared" ca="1" si="3"/>
        <v>75.459999999999994</v>
      </c>
      <c r="AF18" s="57">
        <f t="shared" ca="1" si="3"/>
        <v>146.30000000000001</v>
      </c>
      <c r="AG18" s="57">
        <f t="shared" ca="1" si="3"/>
        <v>128.16</v>
      </c>
      <c r="AH18" s="57">
        <f t="shared" ca="1" si="3"/>
        <v>58</v>
      </c>
      <c r="AI18" s="57">
        <f t="shared" ca="1" si="3"/>
        <v>58</v>
      </c>
      <c r="AJ18" s="57">
        <f t="shared" ca="1" si="3"/>
        <v>73.8</v>
      </c>
      <c r="AK18" s="57">
        <f t="shared" ca="1" si="3"/>
        <v>90</v>
      </c>
      <c r="AL18" s="57">
        <f t="shared" ca="1" si="3"/>
        <v>138</v>
      </c>
      <c r="AM18" s="57">
        <f t="shared" ca="1" si="3"/>
        <v>54.641999999999996</v>
      </c>
      <c r="AN18" s="57">
        <f t="shared" ca="1" si="3"/>
        <v>104.4</v>
      </c>
      <c r="AO18" s="57">
        <f t="shared" ca="1" si="3"/>
        <v>138.83199999999999</v>
      </c>
      <c r="AP18" s="57">
        <f t="shared" ca="1" si="3"/>
        <v>152.32</v>
      </c>
      <c r="AQ18" s="57">
        <f t="shared" ca="1" si="3"/>
        <v>90.58</v>
      </c>
      <c r="AR18" s="57">
        <f t="shared" ca="1" si="3"/>
        <v>73.2</v>
      </c>
      <c r="AS18" s="57">
        <f t="shared" ca="1" si="3"/>
        <v>110</v>
      </c>
      <c r="AT18" s="57">
        <f t="shared" ca="1" si="3"/>
        <v>124.4</v>
      </c>
    </row>
    <row r="19" spans="2:46" ht="15.6" x14ac:dyDescent="0.3">
      <c r="B19" s="34" t="s">
        <v>456</v>
      </c>
      <c r="C19" s="62" t="s">
        <v>400</v>
      </c>
      <c r="D19" s="56" t="str">
        <f>IF(D11="Rectangular","-",D15-2*D16)</f>
        <v>-</v>
      </c>
      <c r="E19" s="49" t="str">
        <f>IF(E11="Rectangular","-",E15-2*E16)</f>
        <v>-</v>
      </c>
      <c r="F19" s="49" t="str">
        <f t="shared" ref="F19:AT19" si="4">IF(F11="Rectangular","-",F15-2*F16)</f>
        <v>-</v>
      </c>
      <c r="G19" s="49" t="str">
        <f t="shared" si="4"/>
        <v>-</v>
      </c>
      <c r="H19" s="49" t="str">
        <f t="shared" si="4"/>
        <v>-</v>
      </c>
      <c r="I19" s="49" t="str">
        <f t="shared" si="4"/>
        <v>-</v>
      </c>
      <c r="J19" s="49" t="str">
        <f t="shared" si="4"/>
        <v>-</v>
      </c>
      <c r="K19" s="49" t="str">
        <f t="shared" si="4"/>
        <v>-</v>
      </c>
      <c r="L19" s="49" t="str">
        <f t="shared" si="4"/>
        <v>-</v>
      </c>
      <c r="M19" s="49" t="str">
        <f t="shared" si="4"/>
        <v>-</v>
      </c>
      <c r="N19" s="49" t="str">
        <f t="shared" si="4"/>
        <v>-</v>
      </c>
      <c r="O19" s="49" t="str">
        <f t="shared" si="4"/>
        <v>-</v>
      </c>
      <c r="P19" s="49" t="str">
        <f t="shared" si="4"/>
        <v>-</v>
      </c>
      <c r="Q19" s="49" t="str">
        <f t="shared" si="4"/>
        <v>-</v>
      </c>
      <c r="R19" s="49" t="str">
        <f t="shared" si="4"/>
        <v>-</v>
      </c>
      <c r="S19" s="49" t="str">
        <f t="shared" si="4"/>
        <v>-</v>
      </c>
      <c r="T19" s="49" t="str">
        <f t="shared" si="4"/>
        <v>-</v>
      </c>
      <c r="U19" s="49" t="str">
        <f t="shared" si="4"/>
        <v>-</v>
      </c>
      <c r="V19" s="49" t="str">
        <f t="shared" si="4"/>
        <v>-</v>
      </c>
      <c r="W19" s="49" t="str">
        <f t="shared" si="4"/>
        <v>-</v>
      </c>
      <c r="X19" s="49" t="str">
        <f t="shared" si="4"/>
        <v>-</v>
      </c>
      <c r="Y19" s="49" t="str">
        <f t="shared" si="4"/>
        <v>-</v>
      </c>
      <c r="Z19" s="49" t="str">
        <f t="shared" si="4"/>
        <v>-</v>
      </c>
      <c r="AA19" s="49" t="str">
        <f t="shared" si="4"/>
        <v>-</v>
      </c>
      <c r="AB19" s="49" t="str">
        <f t="shared" si="4"/>
        <v>-</v>
      </c>
      <c r="AC19" s="49" t="str">
        <f t="shared" si="4"/>
        <v>-</v>
      </c>
      <c r="AD19" s="49" t="str">
        <f t="shared" si="4"/>
        <v>-</v>
      </c>
      <c r="AE19" s="49" t="str">
        <f t="shared" si="4"/>
        <v>-</v>
      </c>
      <c r="AF19" s="49" t="str">
        <f t="shared" si="4"/>
        <v>-</v>
      </c>
      <c r="AG19" s="49" t="str">
        <f t="shared" si="4"/>
        <v>-</v>
      </c>
      <c r="AH19" s="49" t="str">
        <f t="shared" si="4"/>
        <v>-</v>
      </c>
      <c r="AI19" s="49" t="str">
        <f t="shared" si="4"/>
        <v>-</v>
      </c>
      <c r="AJ19" s="49" t="str">
        <f t="shared" si="4"/>
        <v>-</v>
      </c>
      <c r="AK19" s="49" t="str">
        <f t="shared" si="4"/>
        <v>-</v>
      </c>
      <c r="AL19" s="49" t="str">
        <f t="shared" si="4"/>
        <v>-</v>
      </c>
      <c r="AM19" s="49" t="str">
        <f t="shared" si="4"/>
        <v>-</v>
      </c>
      <c r="AN19" s="49" t="str">
        <f t="shared" si="4"/>
        <v>-</v>
      </c>
      <c r="AO19" s="49" t="str">
        <f t="shared" si="4"/>
        <v>-</v>
      </c>
      <c r="AP19" s="49" t="str">
        <f t="shared" si="4"/>
        <v>-</v>
      </c>
      <c r="AQ19" s="49" t="str">
        <f t="shared" si="4"/>
        <v>-</v>
      </c>
      <c r="AR19" s="49" t="str">
        <f t="shared" si="4"/>
        <v>-</v>
      </c>
      <c r="AS19" s="49" t="str">
        <f t="shared" si="4"/>
        <v>-</v>
      </c>
      <c r="AT19" s="49" t="str">
        <f t="shared" si="4"/>
        <v>-</v>
      </c>
    </row>
    <row r="20" spans="2:46" ht="16.2" x14ac:dyDescent="0.3">
      <c r="B20" s="34" t="s">
        <v>391</v>
      </c>
      <c r="C20" s="62" t="s">
        <v>392</v>
      </c>
      <c r="D20" s="57">
        <f ca="1">IF(D11="Rectangular",D13*D14-D17*D18,0.7854*(D15^2-D19^2))</f>
        <v>2291.1984000000011</v>
      </c>
      <c r="E20" s="48">
        <f ca="1">IF(E11="Rectangular",E13*E14-E17*E18,0.7854*(E15^2-E19^2))</f>
        <v>2398.6176000000014</v>
      </c>
      <c r="F20" s="48">
        <f t="shared" ref="F20:AT20" ca="1" si="5">IF(F11="Rectangular",F13*F14-F17*F18,0.7854*(F15^2-F19^2))</f>
        <v>396</v>
      </c>
      <c r="G20" s="48">
        <f t="shared" ca="1" si="5"/>
        <v>1764</v>
      </c>
      <c r="H20" s="48">
        <f t="shared" ca="1" si="5"/>
        <v>1810.022399999998</v>
      </c>
      <c r="I20" s="48">
        <f t="shared" ca="1" si="5"/>
        <v>3648.6144000000022</v>
      </c>
      <c r="J20" s="48">
        <f t="shared" ca="1" si="5"/>
        <v>2435.1600000000035</v>
      </c>
      <c r="K20" s="48">
        <f t="shared" ca="1" si="5"/>
        <v>4124.6399999999994</v>
      </c>
      <c r="L20" s="48">
        <f t="shared" ca="1" si="5"/>
        <v>1107.5100000000002</v>
      </c>
      <c r="M20" s="48">
        <f t="shared" ca="1" si="5"/>
        <v>1642.6464000000014</v>
      </c>
      <c r="N20" s="48">
        <f t="shared" ca="1" si="5"/>
        <v>316</v>
      </c>
      <c r="O20" s="48">
        <f t="shared" ca="1" si="5"/>
        <v>2091.4176000000007</v>
      </c>
      <c r="P20" s="48">
        <f t="shared" ca="1" si="5"/>
        <v>1089.9668999999994</v>
      </c>
      <c r="Q20" s="48">
        <f t="shared" ca="1" si="5"/>
        <v>1644</v>
      </c>
      <c r="R20" s="48">
        <f t="shared" ca="1" si="5"/>
        <v>1938.1899999999987</v>
      </c>
      <c r="S20" s="48">
        <f t="shared" ca="1" si="5"/>
        <v>6097.5599999999995</v>
      </c>
      <c r="T20" s="48">
        <f t="shared" ca="1" si="5"/>
        <v>1164</v>
      </c>
      <c r="U20" s="48">
        <f t="shared" ca="1" si="5"/>
        <v>1700.3099999999977</v>
      </c>
      <c r="V20" s="48">
        <f t="shared" ca="1" si="5"/>
        <v>4124.6399999999994</v>
      </c>
      <c r="W20" s="48">
        <f t="shared" ca="1" si="5"/>
        <v>837.06840000000193</v>
      </c>
      <c r="X20" s="48">
        <f t="shared" ca="1" si="5"/>
        <v>1884</v>
      </c>
      <c r="Y20" s="48">
        <f t="shared" ca="1" si="5"/>
        <v>2979.8399999999965</v>
      </c>
      <c r="Z20" s="48">
        <f t="shared" ca="1" si="5"/>
        <v>983.49327600000061</v>
      </c>
      <c r="AA20" s="48">
        <f t="shared" ca="1" si="5"/>
        <v>3781.0176000000065</v>
      </c>
      <c r="AB20" s="48">
        <f t="shared" ca="1" si="5"/>
        <v>985.49564399999963</v>
      </c>
      <c r="AC20" s="48">
        <f t="shared" ca="1" si="5"/>
        <v>700.88294399999995</v>
      </c>
      <c r="AD20" s="48">
        <f t="shared" ca="1" si="5"/>
        <v>1076.8415999999997</v>
      </c>
      <c r="AE20" s="48">
        <f t="shared" ca="1" si="5"/>
        <v>1378.0064000000002</v>
      </c>
      <c r="AF20" s="48">
        <f t="shared" ca="1" si="5"/>
        <v>1700.3099999999977</v>
      </c>
      <c r="AG20" s="48">
        <f t="shared" ca="1" si="5"/>
        <v>3175.0144</v>
      </c>
      <c r="AH20" s="48">
        <f t="shared" ca="1" si="5"/>
        <v>236</v>
      </c>
      <c r="AI20" s="48">
        <f t="shared" ca="1" si="5"/>
        <v>236</v>
      </c>
      <c r="AJ20" s="48">
        <f t="shared" ca="1" si="5"/>
        <v>1327.4199999999983</v>
      </c>
      <c r="AK20" s="48">
        <f t="shared" ca="1" si="5"/>
        <v>1900</v>
      </c>
      <c r="AL20" s="48">
        <f t="shared" ca="1" si="5"/>
        <v>3456</v>
      </c>
      <c r="AM20" s="48">
        <f t="shared" ca="1" si="5"/>
        <v>649.2102359999999</v>
      </c>
      <c r="AN20" s="48">
        <f t="shared" ca="1" si="5"/>
        <v>3500.6399999999994</v>
      </c>
      <c r="AO20" s="48">
        <f t="shared" ca="1" si="5"/>
        <v>3375.925776</v>
      </c>
      <c r="AP20" s="48">
        <f t="shared" ca="1" si="5"/>
        <v>2398.6176000000014</v>
      </c>
      <c r="AQ20" s="48">
        <f t="shared" ca="1" si="5"/>
        <v>2302.9775999999983</v>
      </c>
      <c r="AR20" s="48">
        <f t="shared" ca="1" si="5"/>
        <v>448.19999999999982</v>
      </c>
      <c r="AS20" s="48">
        <f t="shared" ca="1" si="5"/>
        <v>2300</v>
      </c>
      <c r="AT20" s="48">
        <f t="shared" ca="1" si="5"/>
        <v>4124.6399999999994</v>
      </c>
    </row>
    <row r="21" spans="2:46" ht="16.2" x14ac:dyDescent="0.3">
      <c r="B21" s="34" t="s">
        <v>398</v>
      </c>
      <c r="C21" s="62" t="s">
        <v>392</v>
      </c>
      <c r="D21" s="57">
        <f ca="1">IF(D11="Rectangular",D17*D18,0.7854*D19^2)</f>
        <v>12108.801599999999</v>
      </c>
      <c r="E21" s="48">
        <f ca="1">IF(E11="Rectangular",E17*E18,0.7854*E19^2)</f>
        <v>23201.382399999999</v>
      </c>
      <c r="F21" s="48">
        <f t="shared" ref="F21:AT21" ca="1" si="6">IF(F11="Rectangular",F17*F18,0.7854*F19^2)</f>
        <v>9604</v>
      </c>
      <c r="G21" s="48">
        <f t="shared" ca="1" si="6"/>
        <v>20736</v>
      </c>
      <c r="H21" s="48">
        <f t="shared" ca="1" si="6"/>
        <v>23789.977600000002</v>
      </c>
      <c r="I21" s="48">
        <f t="shared" ca="1" si="6"/>
        <v>21951.385599999998</v>
      </c>
      <c r="J21" s="48">
        <f t="shared" ca="1" si="6"/>
        <v>23164.839999999997</v>
      </c>
      <c r="K21" s="48">
        <f t="shared" ca="1" si="6"/>
        <v>15475.36</v>
      </c>
      <c r="L21" s="48">
        <f t="shared" ca="1" si="6"/>
        <v>8892.49</v>
      </c>
      <c r="M21" s="48">
        <f t="shared" ca="1" si="6"/>
        <v>21007.603599999999</v>
      </c>
      <c r="N21" s="48">
        <f t="shared" ca="1" si="6"/>
        <v>6084</v>
      </c>
      <c r="O21" s="48">
        <f t="shared" ca="1" si="6"/>
        <v>17508.582399999999</v>
      </c>
      <c r="P21" s="48">
        <f t="shared" ca="1" si="6"/>
        <v>8498.0331000000006</v>
      </c>
      <c r="Q21" s="48">
        <f t="shared" ca="1" si="6"/>
        <v>17956</v>
      </c>
      <c r="R21" s="48">
        <f t="shared" ca="1" si="6"/>
        <v>8262.8100000000013</v>
      </c>
      <c r="S21" s="48">
        <f t="shared" ca="1" si="6"/>
        <v>13502.44</v>
      </c>
      <c r="T21" s="48">
        <f t="shared" ca="1" si="6"/>
        <v>8836</v>
      </c>
      <c r="U21" s="48">
        <f t="shared" ca="1" si="6"/>
        <v>21403.690000000002</v>
      </c>
      <c r="V21" s="48">
        <f t="shared" ca="1" si="6"/>
        <v>15475.36</v>
      </c>
      <c r="W21" s="48">
        <f t="shared" ca="1" si="6"/>
        <v>13562.931599999998</v>
      </c>
      <c r="X21" s="48">
        <f t="shared" ca="1" si="6"/>
        <v>23716</v>
      </c>
      <c r="Y21" s="48">
        <f t="shared" ca="1" si="6"/>
        <v>22620.160000000003</v>
      </c>
      <c r="Z21" s="48">
        <f t="shared" ca="1" si="6"/>
        <v>3814.4967239999992</v>
      </c>
      <c r="AA21" s="48">
        <f t="shared" ca="1" si="6"/>
        <v>58718.982399999994</v>
      </c>
      <c r="AB21" s="48">
        <f t="shared" ca="1" si="6"/>
        <v>3810.4643560000004</v>
      </c>
      <c r="AC21" s="48">
        <f t="shared" ca="1" si="6"/>
        <v>1701.1070560000003</v>
      </c>
      <c r="AD21" s="48">
        <f t="shared" ca="1" si="6"/>
        <v>8983.2484000000004</v>
      </c>
      <c r="AE21" s="48">
        <f t="shared" ca="1" si="6"/>
        <v>11670.643599999999</v>
      </c>
      <c r="AF21" s="48">
        <f t="shared" ca="1" si="6"/>
        <v>21403.690000000002</v>
      </c>
      <c r="AG21" s="48">
        <f t="shared" ca="1" si="6"/>
        <v>16424.9856</v>
      </c>
      <c r="AH21" s="48">
        <f t="shared" ca="1" si="6"/>
        <v>3364</v>
      </c>
      <c r="AI21" s="48">
        <f t="shared" ca="1" si="6"/>
        <v>3364</v>
      </c>
      <c r="AJ21" s="48">
        <f t="shared" ca="1" si="6"/>
        <v>9896.5800000000017</v>
      </c>
      <c r="AK21" s="48">
        <f t="shared" ca="1" si="6"/>
        <v>8100</v>
      </c>
      <c r="AL21" s="48">
        <f t="shared" ca="1" si="6"/>
        <v>19044</v>
      </c>
      <c r="AM21" s="48">
        <f t="shared" ca="1" si="6"/>
        <v>2974.8197639999999</v>
      </c>
      <c r="AN21" s="48">
        <f t="shared" ca="1" si="6"/>
        <v>10899.36</v>
      </c>
      <c r="AO21" s="48">
        <f t="shared" ca="1" si="6"/>
        <v>19274.324224</v>
      </c>
      <c r="AP21" s="48">
        <f t="shared" ca="1" si="6"/>
        <v>23201.382399999999</v>
      </c>
      <c r="AQ21" s="48">
        <f t="shared" ca="1" si="6"/>
        <v>17416.722399999999</v>
      </c>
      <c r="AR21" s="48">
        <f t="shared" ca="1" si="6"/>
        <v>5358.2400000000007</v>
      </c>
      <c r="AS21" s="48">
        <f t="shared" ca="1" si="6"/>
        <v>12100</v>
      </c>
      <c r="AT21" s="48">
        <f t="shared" ca="1" si="6"/>
        <v>15475.36</v>
      </c>
    </row>
    <row r="22" spans="2:46" ht="16.2" x14ac:dyDescent="0.3">
      <c r="B22" s="34" t="s">
        <v>464</v>
      </c>
      <c r="C22" s="62" t="s">
        <v>468</v>
      </c>
      <c r="D22" s="57">
        <f ca="1">IF(D11="Rectangular",((D13*D14^3)/12)-((D17*D18^3)/12),(3.14/64)*(D15^4-D19^4))</f>
        <v>5061410.3176531252</v>
      </c>
      <c r="E22" s="48">
        <f ca="1">IF(E11="Rectangular",((E13*E14^3)/12)-((E17*E18^3)/12),(3.14/64)*(E15^4-E19^4))</f>
        <v>9754654.5607475266</v>
      </c>
      <c r="F22" s="48">
        <f t="shared" ref="F22:AT22" ca="1" si="7">IF(F11="Rectangular",((F13*F14^3)/12)-((F17*F18^3)/12),(3.14/64)*(F15^4-F19^4))</f>
        <v>646932</v>
      </c>
      <c r="G22" s="48">
        <f t="shared" ca="1" si="7"/>
        <v>6355692</v>
      </c>
      <c r="H22" s="48">
        <f t="shared" ca="1" si="7"/>
        <v>7449747.1492915079</v>
      </c>
      <c r="I22" s="48">
        <f t="shared" ca="1" si="7"/>
        <v>14458055.853342727</v>
      </c>
      <c r="J22" s="48">
        <f t="shared" ca="1" si="7"/>
        <v>9895848.981200017</v>
      </c>
      <c r="K22" s="48">
        <f t="shared" ca="1" si="7"/>
        <v>12056102.739199996</v>
      </c>
      <c r="L22" s="48">
        <f t="shared" ca="1" si="7"/>
        <v>1743635.1333250003</v>
      </c>
      <c r="M22" s="48">
        <f t="shared" ca="1" si="7"/>
        <v>5976201.3373139203</v>
      </c>
      <c r="N22" s="48">
        <f t="shared" ca="1" si="7"/>
        <v>328745.33333333349</v>
      </c>
      <c r="O22" s="48">
        <f t="shared" ca="1" si="7"/>
        <v>6467461.861867521</v>
      </c>
      <c r="P22" s="48">
        <f t="shared" ca="1" si="7"/>
        <v>2239152.0148594584</v>
      </c>
      <c r="Q22" s="48">
        <f t="shared" ca="1" si="7"/>
        <v>5145172</v>
      </c>
      <c r="R22" s="48">
        <f t="shared" ca="1" si="7"/>
        <v>2982197.6586583322</v>
      </c>
      <c r="S22" s="48">
        <f t="shared" ca="1" si="7"/>
        <v>16820342.837199997</v>
      </c>
      <c r="T22" s="48">
        <f t="shared" ca="1" si="7"/>
        <v>1827092</v>
      </c>
      <c r="U22" s="48">
        <f t="shared" ca="1" si="7"/>
        <v>6306405.865324989</v>
      </c>
      <c r="V22" s="48">
        <f t="shared" ca="1" si="7"/>
        <v>12056102.739199996</v>
      </c>
      <c r="W22" s="48">
        <f t="shared" ca="1" si="7"/>
        <v>1950573.8678101245</v>
      </c>
      <c r="X22" s="48">
        <f t="shared" ca="1" si="7"/>
        <v>7742612</v>
      </c>
      <c r="Y22" s="48">
        <f t="shared" ca="1" si="7"/>
        <v>11974030.131199993</v>
      </c>
      <c r="Z22" s="48">
        <f t="shared" ca="1" si="7"/>
        <v>886101.04120326298</v>
      </c>
      <c r="AA22" s="48">
        <f t="shared" ca="1" si="7"/>
        <v>38194258.825707555</v>
      </c>
      <c r="AB22" s="48">
        <f t="shared" ca="1" si="7"/>
        <v>889317.83864567545</v>
      </c>
      <c r="AC22" s="48">
        <f t="shared" ca="1" si="7"/>
        <v>330207.96770345251</v>
      </c>
      <c r="AD22" s="48">
        <f t="shared" ca="1" si="7"/>
        <v>1708888.249333119</v>
      </c>
      <c r="AE22" s="48">
        <f t="shared" ca="1" si="7"/>
        <v>1649368.1043261876</v>
      </c>
      <c r="AF22" s="48">
        <f t="shared" ca="1" si="7"/>
        <v>6306405.865324989</v>
      </c>
      <c r="AG22" s="48">
        <f t="shared" ca="1" si="7"/>
        <v>9531654.0033160523</v>
      </c>
      <c r="AH22" s="48">
        <f t="shared" ca="1" si="7"/>
        <v>136958.66666666663</v>
      </c>
      <c r="AI22" s="48">
        <f t="shared" ca="1" si="7"/>
        <v>136958.66666666663</v>
      </c>
      <c r="AJ22" s="48">
        <f t="shared" ca="1" si="7"/>
        <v>1494372.5687333327</v>
      </c>
      <c r="AK22" s="48">
        <f t="shared" ca="1" si="7"/>
        <v>2865833.333333333</v>
      </c>
      <c r="AL22" s="48">
        <f t="shared" ca="1" si="7"/>
        <v>11964672</v>
      </c>
      <c r="AM22" s="48">
        <f t="shared" ca="1" si="7"/>
        <v>357936.38284217392</v>
      </c>
      <c r="AN22" s="48">
        <f t="shared" ca="1" si="7"/>
        <v>7380329.2991999984</v>
      </c>
      <c r="AO22" s="48">
        <f t="shared" ca="1" si="7"/>
        <v>11794520.897552241</v>
      </c>
      <c r="AP22" s="48">
        <f t="shared" ca="1" si="7"/>
        <v>9754654.5607475266</v>
      </c>
      <c r="AQ22" s="48">
        <f t="shared" ca="1" si="7"/>
        <v>4035486.9234187193</v>
      </c>
      <c r="AR22" s="48">
        <f t="shared" ca="1" si="7"/>
        <v>417000.79799999995</v>
      </c>
      <c r="AS22" s="48">
        <f t="shared" ca="1" si="7"/>
        <v>5079166.666666666</v>
      </c>
      <c r="AT22" s="48">
        <f t="shared" ca="1" si="7"/>
        <v>12056102.739199996</v>
      </c>
    </row>
    <row r="23" spans="2:46" ht="16.2" x14ac:dyDescent="0.3">
      <c r="B23" s="34" t="s">
        <v>465</v>
      </c>
      <c r="C23" s="62" t="s">
        <v>468</v>
      </c>
      <c r="D23" s="39">
        <f ca="1">IF(D11="Rectangular",(D17*D18^3)/12,(3.14/64)*(D19^4))</f>
        <v>12218589.682346875</v>
      </c>
      <c r="E23" s="32">
        <f ca="1">IF(E11="Rectangular",(E17*E18^3)/12,(3.14/64)*(E19^4))</f>
        <v>44858678.772585809</v>
      </c>
      <c r="F23" s="32">
        <f t="shared" ref="F23:AT23" ca="1" si="8">IF(F11="Rectangular",(F17*F18^3)/12,(3.14/64)*(F19^4))</f>
        <v>7686401.333333333</v>
      </c>
      <c r="G23" s="32">
        <f t="shared" ca="1" si="8"/>
        <v>35831808</v>
      </c>
      <c r="H23" s="32">
        <f t="shared" ca="1" si="8"/>
        <v>47163586.184041828</v>
      </c>
      <c r="I23" s="32">
        <f t="shared" ca="1" si="8"/>
        <v>40155277.479990609</v>
      </c>
      <c r="J23" s="32">
        <f t="shared" ca="1" si="8"/>
        <v>44717484.352133319</v>
      </c>
      <c r="K23" s="32">
        <f t="shared" ca="1" si="8"/>
        <v>19957230.594133336</v>
      </c>
      <c r="L23" s="32">
        <f t="shared" ca="1" si="8"/>
        <v>6589698.2000083327</v>
      </c>
      <c r="M23" s="32">
        <f t="shared" ca="1" si="8"/>
        <v>36776617.417894416</v>
      </c>
      <c r="N23" s="32">
        <f t="shared" ca="1" si="8"/>
        <v>3084588</v>
      </c>
      <c r="O23" s="32">
        <f t="shared" ca="1" si="8"/>
        <v>25545871.471465811</v>
      </c>
      <c r="P23" s="32">
        <f t="shared" ca="1" si="8"/>
        <v>9266447.9851405416</v>
      </c>
      <c r="Q23" s="32">
        <f t="shared" ca="1" si="8"/>
        <v>26868161.333333332</v>
      </c>
      <c r="R23" s="32">
        <f t="shared" ca="1" si="8"/>
        <v>5689502.4246750018</v>
      </c>
      <c r="S23" s="32">
        <f t="shared" ca="1" si="8"/>
        <v>15192990.496133335</v>
      </c>
      <c r="T23" s="32">
        <f t="shared" ca="1" si="8"/>
        <v>6506241.333333333</v>
      </c>
      <c r="U23" s="32">
        <f t="shared" ca="1" si="8"/>
        <v>38176495.468008347</v>
      </c>
      <c r="V23" s="32">
        <f t="shared" ca="1" si="8"/>
        <v>19957230.594133336</v>
      </c>
      <c r="W23" s="32">
        <f t="shared" ca="1" si="8"/>
        <v>15329426.132189875</v>
      </c>
      <c r="X23" s="32">
        <f t="shared" ca="1" si="8"/>
        <v>46870721.333333336</v>
      </c>
      <c r="Y23" s="32">
        <f t="shared" ca="1" si="8"/>
        <v>42639303.202133343</v>
      </c>
      <c r="Z23" s="32">
        <f t="shared" ca="1" si="8"/>
        <v>1679228.2771217364</v>
      </c>
      <c r="AA23" s="32">
        <f t="shared" ca="1" si="8"/>
        <v>287326574.50762576</v>
      </c>
      <c r="AB23" s="32">
        <f t="shared" ca="1" si="8"/>
        <v>1681332.7078876582</v>
      </c>
      <c r="AC23" s="32">
        <f t="shared" ca="1" si="8"/>
        <v>387989.04395488073</v>
      </c>
      <c r="AD23" s="32">
        <f t="shared" ca="1" si="8"/>
        <v>6724895.9846752137</v>
      </c>
      <c r="AE23" s="32">
        <f t="shared" ca="1" si="8"/>
        <v>5537926.1805488113</v>
      </c>
      <c r="AF23" s="32">
        <f t="shared" ca="1" si="8"/>
        <v>38176495.468008347</v>
      </c>
      <c r="AG23" s="32">
        <f t="shared" ca="1" si="8"/>
        <v>22481679.33001728</v>
      </c>
      <c r="AH23" s="32">
        <f t="shared" ca="1" si="8"/>
        <v>943041.33333333337</v>
      </c>
      <c r="AI23" s="32">
        <f t="shared" ca="1" si="8"/>
        <v>943041.33333333337</v>
      </c>
      <c r="AJ23" s="32">
        <f t="shared" ca="1" si="8"/>
        <v>4491760.7646000003</v>
      </c>
      <c r="AK23" s="32">
        <f t="shared" ca="1" si="8"/>
        <v>5467500</v>
      </c>
      <c r="AL23" s="32">
        <f t="shared" ca="1" si="8"/>
        <v>30222828</v>
      </c>
      <c r="AM23" s="32">
        <f t="shared" ca="1" si="8"/>
        <v>740171.88738282595</v>
      </c>
      <c r="AN23" s="32">
        <f t="shared" ca="1" si="8"/>
        <v>9899670.7008000016</v>
      </c>
      <c r="AO23" s="32">
        <f t="shared" ca="1" si="8"/>
        <v>30958297.857656095</v>
      </c>
      <c r="AP23" s="32">
        <f t="shared" ca="1" si="8"/>
        <v>44858678.772585809</v>
      </c>
      <c r="AQ23" s="32">
        <f t="shared" ca="1" si="8"/>
        <v>11908301.353664612</v>
      </c>
      <c r="AR23" s="32">
        <f t="shared" ca="1" si="8"/>
        <v>2392561.3248000005</v>
      </c>
      <c r="AS23" s="32">
        <f t="shared" ca="1" si="8"/>
        <v>12200833.333333334</v>
      </c>
      <c r="AT23" s="32">
        <f t="shared" ca="1" si="8"/>
        <v>19957230.594133336</v>
      </c>
    </row>
    <row r="24" spans="2:46" x14ac:dyDescent="0.3">
      <c r="B24" s="34" t="s">
        <v>409</v>
      </c>
      <c r="C24" s="62"/>
      <c r="D24" s="57">
        <f ca="1">D12/IF(D11="Circular",D15,MAX(D13:D14))</f>
        <v>2.9916666666666667</v>
      </c>
      <c r="E24" s="48">
        <f ca="1">E12/IF(E11="Circular",E15,MAX(E13:E14))</f>
        <v>3</v>
      </c>
      <c r="F24" s="48">
        <f t="shared" ref="F24:AT24" ca="1" si="9">F12/IF(F11="Circular",F15,MAX(F13:F14))</f>
        <v>3.5</v>
      </c>
      <c r="G24" s="48">
        <f t="shared" ca="1" si="9"/>
        <v>2</v>
      </c>
      <c r="H24" s="48">
        <f t="shared" ca="1" si="9"/>
        <v>3</v>
      </c>
      <c r="I24" s="48">
        <f t="shared" ca="1" si="9"/>
        <v>3</v>
      </c>
      <c r="J24" s="48">
        <f t="shared" ca="1" si="9"/>
        <v>3</v>
      </c>
      <c r="K24" s="48">
        <f t="shared" ca="1" si="9"/>
        <v>3</v>
      </c>
      <c r="L24" s="48">
        <f t="shared" ca="1" si="9"/>
        <v>3</v>
      </c>
      <c r="M24" s="48">
        <f t="shared" ca="1" si="9"/>
        <v>2.9900332225913622</v>
      </c>
      <c r="N24" s="48">
        <f t="shared" ca="1" si="9"/>
        <v>3.5</v>
      </c>
      <c r="O24" s="48">
        <f t="shared" ca="1" si="9"/>
        <v>3</v>
      </c>
      <c r="P24" s="48">
        <f t="shared" ca="1" si="9"/>
        <v>2.9991666666666665</v>
      </c>
      <c r="Q24" s="48">
        <f t="shared" ca="1" si="9"/>
        <v>2.1428571428571428</v>
      </c>
      <c r="R24" s="48">
        <f t="shared" ca="1" si="9"/>
        <v>2.9702970297029703</v>
      </c>
      <c r="S24" s="48">
        <f t="shared" ca="1" si="9"/>
        <v>3</v>
      </c>
      <c r="T24" s="48">
        <f t="shared" ca="1" si="9"/>
        <v>4</v>
      </c>
      <c r="U24" s="48">
        <f t="shared" ca="1" si="9"/>
        <v>2.9605263157894739</v>
      </c>
      <c r="V24" s="48">
        <f t="shared" ca="1" si="9"/>
        <v>3</v>
      </c>
      <c r="W24" s="48">
        <f t="shared" ca="1" si="9"/>
        <v>3</v>
      </c>
      <c r="X24" s="48">
        <f t="shared" ca="1" si="9"/>
        <v>1.875</v>
      </c>
      <c r="Y24" s="48">
        <f t="shared" ca="1" si="9"/>
        <v>3</v>
      </c>
      <c r="Z24" s="48">
        <f t="shared" ca="1" si="9"/>
        <v>2.9925093632958801</v>
      </c>
      <c r="AA24" s="48">
        <f t="shared" ca="1" si="9"/>
        <v>3</v>
      </c>
      <c r="AB24" s="48">
        <f t="shared" ca="1" si="9"/>
        <v>2.992518703241895</v>
      </c>
      <c r="AC24" s="48">
        <f t="shared" ca="1" si="9"/>
        <v>2.996661101836394</v>
      </c>
      <c r="AD24" s="48">
        <f t="shared" ca="1" si="9"/>
        <v>4.3868394815553344</v>
      </c>
      <c r="AE24" s="48">
        <f t="shared" ca="1" si="9"/>
        <v>2.9906542056074765</v>
      </c>
      <c r="AF24" s="48">
        <f t="shared" ca="1" si="9"/>
        <v>2.9605263157894739</v>
      </c>
      <c r="AG24" s="48">
        <f t="shared" ca="1" si="9"/>
        <v>3</v>
      </c>
      <c r="AH24" s="48">
        <f t="shared" ca="1" si="9"/>
        <v>4</v>
      </c>
      <c r="AI24" s="48">
        <f t="shared" ca="1" si="9"/>
        <v>4</v>
      </c>
      <c r="AJ24" s="48">
        <f t="shared" ca="1" si="9"/>
        <v>2.9935851746258018</v>
      </c>
      <c r="AK24" s="48">
        <f t="shared" ca="1" si="9"/>
        <v>3</v>
      </c>
      <c r="AL24" s="48">
        <f t="shared" ca="1" si="9"/>
        <v>2</v>
      </c>
      <c r="AM24" s="48">
        <f t="shared" ca="1" si="9"/>
        <v>2.9718076285240462</v>
      </c>
      <c r="AN24" s="48">
        <f t="shared" ca="1" si="9"/>
        <v>3</v>
      </c>
      <c r="AO24" s="48">
        <f t="shared" ca="1" si="9"/>
        <v>2.9900332225913622</v>
      </c>
      <c r="AP24" s="48">
        <f t="shared" ca="1" si="9"/>
        <v>3</v>
      </c>
      <c r="AQ24" s="48">
        <f t="shared" ca="1" si="9"/>
        <v>2.9970029970029972</v>
      </c>
      <c r="AR24" s="48">
        <f t="shared" ca="1" si="9"/>
        <v>3</v>
      </c>
      <c r="AS24" s="48">
        <f t="shared" ca="1" si="9"/>
        <v>3</v>
      </c>
      <c r="AT24" s="48">
        <f t="shared" ca="1" si="9"/>
        <v>3</v>
      </c>
    </row>
    <row r="25" spans="2:46" x14ac:dyDescent="0.3">
      <c r="B25" s="34" t="s">
        <v>472</v>
      </c>
      <c r="C25" s="62"/>
      <c r="D25" s="57">
        <f ca="1">IF(D11="Circular",D15,MAX(D13:D14))/D16</f>
        <v>24.096385542168672</v>
      </c>
      <c r="E25" s="48">
        <f ca="1">IF(E11="Circular",E15,MAX(E13:E14))/E16</f>
        <v>41.666666666666671</v>
      </c>
      <c r="F25" s="48">
        <f t="shared" ref="F25:AT25" ca="1" si="10">IF(F11="Circular",F15,MAX(F13:F14))/F16</f>
        <v>100</v>
      </c>
      <c r="G25" s="48">
        <f t="shared" ca="1" si="10"/>
        <v>50</v>
      </c>
      <c r="H25" s="48">
        <f t="shared" ca="1" si="10"/>
        <v>55.555555555555557</v>
      </c>
      <c r="I25" s="48">
        <f t="shared" ca="1" si="10"/>
        <v>27.027027027027028</v>
      </c>
      <c r="J25" s="48">
        <f t="shared" ca="1" si="10"/>
        <v>41.025641025641029</v>
      </c>
      <c r="K25" s="48">
        <f t="shared" ca="1" si="10"/>
        <v>17.948717948717949</v>
      </c>
      <c r="L25" s="48">
        <f t="shared" ca="1" si="10"/>
        <v>35.087719298245609</v>
      </c>
      <c r="M25" s="48">
        <f t="shared" ca="1" si="10"/>
        <v>54.13669064748202</v>
      </c>
      <c r="N25" s="48">
        <f t="shared" ca="1" si="10"/>
        <v>80</v>
      </c>
      <c r="O25" s="48">
        <f t="shared" ca="1" si="10"/>
        <v>36.458333333333336</v>
      </c>
      <c r="P25" s="48">
        <f t="shared" ca="1" si="10"/>
        <v>42.780748663101605</v>
      </c>
      <c r="Q25" s="48">
        <f t="shared" ca="1" si="10"/>
        <v>46.666666666666664</v>
      </c>
      <c r="R25" s="48">
        <f t="shared" ca="1" si="10"/>
        <v>20</v>
      </c>
      <c r="S25" s="48">
        <f t="shared" ca="1" si="10"/>
        <v>11.76470588235294</v>
      </c>
      <c r="T25" s="48">
        <f t="shared" ca="1" si="10"/>
        <v>33.333333333333336</v>
      </c>
      <c r="U25" s="48">
        <f t="shared" ca="1" si="10"/>
        <v>53.333333333333329</v>
      </c>
      <c r="V25" s="48">
        <f t="shared" ca="1" si="10"/>
        <v>17.948717948717949</v>
      </c>
      <c r="W25" s="48">
        <f t="shared" ca="1" si="10"/>
        <v>67.79661016949153</v>
      </c>
      <c r="X25" s="48">
        <f t="shared" ca="1" si="10"/>
        <v>53.333333333333336</v>
      </c>
      <c r="Y25" s="48">
        <f t="shared" ca="1" si="10"/>
        <v>33.333333333333336</v>
      </c>
      <c r="Z25" s="48">
        <f t="shared" ca="1" si="10"/>
        <v>21.596117551900779</v>
      </c>
      <c r="AA25" s="48">
        <f t="shared" ca="1" si="10"/>
        <v>65.104166666666671</v>
      </c>
      <c r="AB25" s="48">
        <f t="shared" ca="1" si="10"/>
        <v>21.576540220608017</v>
      </c>
      <c r="AC25" s="48">
        <f t="shared" ca="1" si="10"/>
        <v>15.796413502109704</v>
      </c>
      <c r="AD25" s="48">
        <f t="shared" ca="1" si="10"/>
        <v>36.340579710144929</v>
      </c>
      <c r="AE25" s="48">
        <f t="shared" ca="1" si="10"/>
        <v>54.965753424657535</v>
      </c>
      <c r="AF25" s="48">
        <f t="shared" ca="1" si="10"/>
        <v>53.333333333333329</v>
      </c>
      <c r="AG25" s="48">
        <f t="shared" ca="1" si="10"/>
        <v>23.648648648648649</v>
      </c>
      <c r="AH25" s="48">
        <f t="shared" ca="1" si="10"/>
        <v>60</v>
      </c>
      <c r="AI25" s="48">
        <f t="shared" ca="1" si="10"/>
        <v>60</v>
      </c>
      <c r="AJ25" s="48">
        <f t="shared" ca="1" si="10"/>
        <v>45.258064516129032</v>
      </c>
      <c r="AK25" s="48">
        <f t="shared" ca="1" si="10"/>
        <v>20</v>
      </c>
      <c r="AL25" s="48">
        <f t="shared" ca="1" si="10"/>
        <v>25</v>
      </c>
      <c r="AM25" s="48">
        <f t="shared" ca="1" si="10"/>
        <v>21.314952279957581</v>
      </c>
      <c r="AN25" s="48">
        <f t="shared" ca="1" si="10"/>
        <v>15.384615384615385</v>
      </c>
      <c r="AO25" s="48">
        <f t="shared" ca="1" si="10"/>
        <v>25.797051765512514</v>
      </c>
      <c r="AP25" s="48">
        <f t="shared" ca="1" si="10"/>
        <v>41.666666666666671</v>
      </c>
      <c r="AQ25" s="48">
        <f t="shared" ca="1" si="10"/>
        <v>50.55555555555555</v>
      </c>
      <c r="AR25" s="48">
        <f t="shared" ca="1" si="10"/>
        <v>50.800000000000004</v>
      </c>
      <c r="AS25" s="48">
        <f t="shared" ca="1" si="10"/>
        <v>24</v>
      </c>
      <c r="AT25" s="48">
        <f t="shared" ca="1" si="10"/>
        <v>17.948717948717949</v>
      </c>
    </row>
    <row r="26" spans="2:46" x14ac:dyDescent="0.3">
      <c r="B26" s="42" t="s">
        <v>408</v>
      </c>
      <c r="C26" s="62"/>
      <c r="D26" s="39">
        <f ca="1">0.02*(25-D24)</f>
        <v>0.44016666666666665</v>
      </c>
      <c r="E26" s="32">
        <f ca="1">0.02*(25-E24)</f>
        <v>0.44</v>
      </c>
      <c r="F26" s="32">
        <f t="shared" ref="F26:AT26" ca="1" si="11">0.02*(25-F24)</f>
        <v>0.43</v>
      </c>
      <c r="G26" s="32">
        <f t="shared" ca="1" si="11"/>
        <v>0.46</v>
      </c>
      <c r="H26" s="32">
        <f t="shared" ca="1" si="11"/>
        <v>0.44</v>
      </c>
      <c r="I26" s="32">
        <f t="shared" ca="1" si="11"/>
        <v>0.44</v>
      </c>
      <c r="J26" s="32">
        <f t="shared" ca="1" si="11"/>
        <v>0.44</v>
      </c>
      <c r="K26" s="32">
        <f t="shared" ca="1" si="11"/>
        <v>0.44</v>
      </c>
      <c r="L26" s="32">
        <f t="shared" ca="1" si="11"/>
        <v>0.44</v>
      </c>
      <c r="M26" s="32">
        <f t="shared" ca="1" si="11"/>
        <v>0.44019933554817281</v>
      </c>
      <c r="N26" s="32">
        <f t="shared" ca="1" si="11"/>
        <v>0.43</v>
      </c>
      <c r="O26" s="32">
        <f t="shared" ca="1" si="11"/>
        <v>0.44</v>
      </c>
      <c r="P26" s="32">
        <f t="shared" ca="1" si="11"/>
        <v>0.44001666666666667</v>
      </c>
      <c r="Q26" s="32">
        <f t="shared" ca="1" si="11"/>
        <v>0.45714285714285718</v>
      </c>
      <c r="R26" s="32">
        <f t="shared" ca="1" si="11"/>
        <v>0.4405940594059406</v>
      </c>
      <c r="S26" s="32">
        <f t="shared" ca="1" si="11"/>
        <v>0.44</v>
      </c>
      <c r="T26" s="32">
        <f t="shared" ca="1" si="11"/>
        <v>0.42</v>
      </c>
      <c r="U26" s="32">
        <f t="shared" ca="1" si="11"/>
        <v>0.44078947368421056</v>
      </c>
      <c r="V26" s="32">
        <f t="shared" ca="1" si="11"/>
        <v>0.44</v>
      </c>
      <c r="W26" s="32">
        <f t="shared" ca="1" si="11"/>
        <v>0.44</v>
      </c>
      <c r="X26" s="32">
        <f t="shared" ca="1" si="11"/>
        <v>0.46250000000000002</v>
      </c>
      <c r="Y26" s="32">
        <f t="shared" ca="1" si="11"/>
        <v>0.44</v>
      </c>
      <c r="Z26" s="32">
        <f t="shared" ca="1" si="11"/>
        <v>0.44014981273408238</v>
      </c>
      <c r="AA26" s="32">
        <f t="shared" ca="1" si="11"/>
        <v>0.44</v>
      </c>
      <c r="AB26" s="32">
        <f t="shared" ca="1" si="11"/>
        <v>0.4401496259351621</v>
      </c>
      <c r="AC26" s="32">
        <f t="shared" ca="1" si="11"/>
        <v>0.44006677796327209</v>
      </c>
      <c r="AD26" s="32">
        <f t="shared" ca="1" si="11"/>
        <v>0.4122632103688933</v>
      </c>
      <c r="AE26" s="32">
        <f t="shared" ca="1" si="11"/>
        <v>0.44018691588785047</v>
      </c>
      <c r="AF26" s="32">
        <f t="shared" ca="1" si="11"/>
        <v>0.44078947368421056</v>
      </c>
      <c r="AG26" s="32">
        <f t="shared" ca="1" si="11"/>
        <v>0.44</v>
      </c>
      <c r="AH26" s="32">
        <f t="shared" ca="1" si="11"/>
        <v>0.42</v>
      </c>
      <c r="AI26" s="32">
        <f t="shared" ca="1" si="11"/>
        <v>0.42</v>
      </c>
      <c r="AJ26" s="32">
        <f t="shared" ca="1" si="11"/>
        <v>0.44012829650748397</v>
      </c>
      <c r="AK26" s="32">
        <f t="shared" ca="1" si="11"/>
        <v>0.44</v>
      </c>
      <c r="AL26" s="32">
        <f t="shared" ca="1" si="11"/>
        <v>0.46</v>
      </c>
      <c r="AM26" s="32">
        <f t="shared" ca="1" si="11"/>
        <v>0.44056384742951904</v>
      </c>
      <c r="AN26" s="32">
        <f t="shared" ca="1" si="11"/>
        <v>0.44</v>
      </c>
      <c r="AO26" s="32">
        <f t="shared" ca="1" si="11"/>
        <v>0.44019933554817281</v>
      </c>
      <c r="AP26" s="32">
        <f t="shared" ca="1" si="11"/>
        <v>0.44</v>
      </c>
      <c r="AQ26" s="32">
        <f t="shared" ca="1" si="11"/>
        <v>0.44005994005994004</v>
      </c>
      <c r="AR26" s="32">
        <f t="shared" ca="1" si="11"/>
        <v>0.44</v>
      </c>
      <c r="AS26" s="32">
        <f t="shared" ca="1" si="11"/>
        <v>0.44</v>
      </c>
      <c r="AT26" s="32">
        <f t="shared" ca="1" si="11"/>
        <v>0.44</v>
      </c>
    </row>
    <row r="27" spans="2:46" x14ac:dyDescent="0.3">
      <c r="B27" s="42" t="s">
        <v>388</v>
      </c>
      <c r="C27" s="62"/>
      <c r="D27" s="39">
        <f ca="1">1/SQRT(1+D26+D26^2)</f>
        <v>0.78232190006200331</v>
      </c>
      <c r="E27" s="32">
        <f ca="1">1/SQRT(1+E26+E26^2)</f>
        <v>0.78239692990550724</v>
      </c>
      <c r="F27" s="32">
        <f t="shared" ref="F27:AT27" ca="1" si="12">1/SQRT(1+F26+F26^2)</f>
        <v>0.78691383839931184</v>
      </c>
      <c r="G27" s="32">
        <f t="shared" ca="1" si="12"/>
        <v>0.77345280492433521</v>
      </c>
      <c r="H27" s="32">
        <f t="shared" ca="1" si="12"/>
        <v>0.78239692990550724</v>
      </c>
      <c r="I27" s="32">
        <f t="shared" ca="1" si="12"/>
        <v>0.78239692990550724</v>
      </c>
      <c r="J27" s="32">
        <f t="shared" ca="1" si="12"/>
        <v>0.78239692990550724</v>
      </c>
      <c r="K27" s="32">
        <f t="shared" ca="1" si="12"/>
        <v>0.78239692990550724</v>
      </c>
      <c r="L27" s="32">
        <f t="shared" ca="1" si="12"/>
        <v>0.78239692990550724</v>
      </c>
      <c r="M27" s="32">
        <f t="shared" ca="1" si="12"/>
        <v>0.78230719418672556</v>
      </c>
      <c r="N27" s="32">
        <f t="shared" ca="1" si="12"/>
        <v>0.78691383839931184</v>
      </c>
      <c r="O27" s="32">
        <f t="shared" ca="1" si="12"/>
        <v>0.78239692990550724</v>
      </c>
      <c r="P27" s="32">
        <f t="shared" ca="1" si="12"/>
        <v>0.78238942654835864</v>
      </c>
      <c r="Q27" s="32">
        <f t="shared" ca="1" si="12"/>
        <v>0.77472316498320049</v>
      </c>
      <c r="R27" s="32">
        <f t="shared" ca="1" si="12"/>
        <v>0.78212953466679425</v>
      </c>
      <c r="S27" s="32">
        <f t="shared" ca="1" si="12"/>
        <v>0.78239692990550724</v>
      </c>
      <c r="T27" s="32">
        <f t="shared" ca="1" si="12"/>
        <v>0.79146030930028</v>
      </c>
      <c r="U27" s="32">
        <f t="shared" ca="1" si="12"/>
        <v>0.78204159871949885</v>
      </c>
      <c r="V27" s="32">
        <f t="shared" ca="1" si="12"/>
        <v>0.78239692990550724</v>
      </c>
      <c r="W27" s="32">
        <f t="shared" ca="1" si="12"/>
        <v>0.78239692990550724</v>
      </c>
      <c r="X27" s="32">
        <f t="shared" ca="1" si="12"/>
        <v>0.77234326604670989</v>
      </c>
      <c r="Y27" s="32">
        <f t="shared" ca="1" si="12"/>
        <v>0.78239692990550724</v>
      </c>
      <c r="Z27" s="32">
        <f t="shared" ca="1" si="12"/>
        <v>0.78232948697301863</v>
      </c>
      <c r="AA27" s="32">
        <f t="shared" ca="1" si="12"/>
        <v>0.78239692990550724</v>
      </c>
      <c r="AB27" s="32">
        <f t="shared" ca="1" si="12"/>
        <v>0.78232957106228274</v>
      </c>
      <c r="AC27" s="32">
        <f t="shared" ca="1" si="12"/>
        <v>0.78236686687001089</v>
      </c>
      <c r="AD27" s="32">
        <f t="shared" ca="1" si="12"/>
        <v>0.79499792192607754</v>
      </c>
      <c r="AE27" s="32">
        <f t="shared" ca="1" si="12"/>
        <v>0.78231278485105227</v>
      </c>
      <c r="AF27" s="32">
        <f t="shared" ca="1" si="12"/>
        <v>0.78204159871949885</v>
      </c>
      <c r="AG27" s="32">
        <f t="shared" ca="1" si="12"/>
        <v>0.78239692990550724</v>
      </c>
      <c r="AH27" s="32">
        <f t="shared" ca="1" si="12"/>
        <v>0.79146030930028</v>
      </c>
      <c r="AI27" s="32">
        <f t="shared" ca="1" si="12"/>
        <v>0.79146030930028</v>
      </c>
      <c r="AJ27" s="32">
        <f t="shared" ca="1" si="12"/>
        <v>0.78233917277013509</v>
      </c>
      <c r="AK27" s="32">
        <f t="shared" ca="1" si="12"/>
        <v>0.78239692990550724</v>
      </c>
      <c r="AL27" s="32">
        <f t="shared" ca="1" si="12"/>
        <v>0.77345280492433521</v>
      </c>
      <c r="AM27" s="32">
        <f t="shared" ca="1" si="12"/>
        <v>0.78214313099927091</v>
      </c>
      <c r="AN27" s="32">
        <f t="shared" ca="1" si="12"/>
        <v>0.78239692990550724</v>
      </c>
      <c r="AO27" s="32">
        <f t="shared" ca="1" si="12"/>
        <v>0.78230719418672556</v>
      </c>
      <c r="AP27" s="32">
        <f t="shared" ca="1" si="12"/>
        <v>0.78239692990550724</v>
      </c>
      <c r="AQ27" s="32">
        <f t="shared" ca="1" si="12"/>
        <v>0.78236994519164871</v>
      </c>
      <c r="AR27" s="32">
        <f t="shared" ca="1" si="12"/>
        <v>0.78239692990550724</v>
      </c>
      <c r="AS27" s="32">
        <f t="shared" ca="1" si="12"/>
        <v>0.78239692990550724</v>
      </c>
      <c r="AT27" s="32">
        <f t="shared" ca="1" si="12"/>
        <v>0.78239692990550724</v>
      </c>
    </row>
    <row r="28" spans="2:46" ht="39" customHeight="1" x14ac:dyDescent="0.3">
      <c r="B28" s="42" t="s">
        <v>403</v>
      </c>
      <c r="C28" s="62"/>
      <c r="D28" s="39">
        <f ca="1">1+(25*D26^2*D27/D25)*(D4/(D7*D5))</f>
        <v>1.9760201456395574</v>
      </c>
      <c r="E28" s="32">
        <f ca="1">1+(25*E26^2*E27/E25)*(E4/(E7*E5))</f>
        <v>2.5371050445621925</v>
      </c>
      <c r="F28" s="32">
        <f t="shared" ref="F28:AT28" ca="1" si="13">1+(25*F26^2*F27/F25)*(F4/(F7*F5))</f>
        <v>1.3957096501863713</v>
      </c>
      <c r="G28" s="32">
        <f t="shared" ca="1" si="13"/>
        <v>1.7822128114543476</v>
      </c>
      <c r="H28" s="32">
        <f t="shared" ca="1" si="13"/>
        <v>1.9217483073981048</v>
      </c>
      <c r="I28" s="32">
        <f t="shared" ca="1" si="13"/>
        <v>2.5345825045496841</v>
      </c>
      <c r="J28" s="32">
        <f t="shared" ca="1" si="13"/>
        <v>2.363426418972872</v>
      </c>
      <c r="K28" s="32">
        <f t="shared" ca="1" si="13"/>
        <v>4.3287564986431049</v>
      </c>
      <c r="L28" s="32">
        <f t="shared" ca="1" si="13"/>
        <v>3.1975631967464508</v>
      </c>
      <c r="M28" s="32">
        <f t="shared" ca="1" si="13"/>
        <v>1.6691597841460912</v>
      </c>
      <c r="N28" s="32">
        <f t="shared" ca="1" si="13"/>
        <v>1.4946370627329642</v>
      </c>
      <c r="O28" s="32">
        <f t="shared" ca="1" si="13"/>
        <v>2.235418377999685</v>
      </c>
      <c r="P28" s="32">
        <f t="shared" ca="1" si="13"/>
        <v>1.5558633557910417</v>
      </c>
      <c r="Q28" s="32">
        <f t="shared" ca="1" si="13"/>
        <v>2.159534623135376</v>
      </c>
      <c r="R28" s="32">
        <f t="shared" ca="1" si="13"/>
        <v>3.9656331924756785</v>
      </c>
      <c r="S28" s="32">
        <f t="shared" ca="1" si="13"/>
        <v>5.2602421560103929</v>
      </c>
      <c r="T28" s="32">
        <f t="shared" ca="1" si="13"/>
        <v>2.8201796692918615</v>
      </c>
      <c r="U28" s="32">
        <f t="shared" ca="1" si="13"/>
        <v>1.6856943368703661</v>
      </c>
      <c r="V28" s="32">
        <f t="shared" ca="1" si="13"/>
        <v>3.3409955602909265</v>
      </c>
      <c r="W28" s="32">
        <f t="shared" ca="1" si="13"/>
        <v>1.4307719190945329</v>
      </c>
      <c r="X28" s="32">
        <f t="shared" ca="1" si="13"/>
        <v>2.141835955137589</v>
      </c>
      <c r="Y28" s="32">
        <f t="shared" ca="1" si="13"/>
        <v>2.7374492103785468</v>
      </c>
      <c r="Z28" s="32">
        <f t="shared" ca="1" si="13"/>
        <v>3.3628938661169756</v>
      </c>
      <c r="AA28" s="32">
        <f t="shared" ca="1" si="13"/>
        <v>1.6918342916798237</v>
      </c>
      <c r="AB28" s="32">
        <f t="shared" ca="1" si="13"/>
        <v>1.9214659310620013</v>
      </c>
      <c r="AC28" s="32">
        <f t="shared" ca="1" si="13"/>
        <v>2.8930185089134719</v>
      </c>
      <c r="AD28" s="32">
        <f t="shared" ca="1" si="13"/>
        <v>1.6415481469739426</v>
      </c>
      <c r="AE28" s="32">
        <f t="shared" ca="1" si="13"/>
        <v>2.0165555249423264</v>
      </c>
      <c r="AF28" s="32">
        <f t="shared" ca="1" si="13"/>
        <v>2.0856987715516739</v>
      </c>
      <c r="AG28" s="32">
        <f t="shared" ca="1" si="13"/>
        <v>3.7818719463912802</v>
      </c>
      <c r="AH28" s="32">
        <f t="shared" ca="1" si="13"/>
        <v>1.6328328550374887</v>
      </c>
      <c r="AI28" s="32">
        <f t="shared" ca="1" si="13"/>
        <v>1.8089359100717974</v>
      </c>
      <c r="AJ28" s="32">
        <f t="shared" ca="1" si="13"/>
        <v>1.6496601381927349</v>
      </c>
      <c r="AK28" s="32">
        <f t="shared" ca="1" si="13"/>
        <v>4.5907969409112548</v>
      </c>
      <c r="AL28" s="32">
        <f t="shared" ca="1" si="13"/>
        <v>2.2988474079110368</v>
      </c>
      <c r="AM28" s="32">
        <f t="shared" ca="1" si="13"/>
        <v>1.9301651240118609</v>
      </c>
      <c r="AN28" s="32">
        <f t="shared" ca="1" si="13"/>
        <v>4.8835492484169567</v>
      </c>
      <c r="AO28" s="32">
        <f t="shared" ca="1" si="13"/>
        <v>3.0084740139565578</v>
      </c>
      <c r="AP28" s="32">
        <f t="shared" ca="1" si="13"/>
        <v>2.3063181225598441</v>
      </c>
      <c r="AQ28" s="32">
        <f t="shared" ca="1" si="13"/>
        <v>1.6879157055832492</v>
      </c>
      <c r="AR28" s="32">
        <f t="shared" ca="1" si="13"/>
        <v>2.1087140786336636</v>
      </c>
      <c r="AS28" s="32">
        <f t="shared" ca="1" si="13"/>
        <v>4.2527297872618668</v>
      </c>
      <c r="AT28" s="32">
        <f t="shared" ca="1" si="13"/>
        <v>3.8289640679729104</v>
      </c>
    </row>
    <row r="29" spans="2:46" ht="15.6" x14ac:dyDescent="0.35">
      <c r="B29" s="43" t="s">
        <v>461</v>
      </c>
      <c r="C29" s="62"/>
      <c r="D29" s="55">
        <v>1</v>
      </c>
      <c r="E29" s="46">
        <f>D29</f>
        <v>1</v>
      </c>
      <c r="F29" s="46">
        <f t="shared" ref="F29:AT29" si="14">E29</f>
        <v>1</v>
      </c>
      <c r="G29" s="46">
        <f t="shared" si="14"/>
        <v>1</v>
      </c>
      <c r="H29" s="46">
        <f t="shared" si="14"/>
        <v>1</v>
      </c>
      <c r="I29" s="46">
        <f t="shared" si="14"/>
        <v>1</v>
      </c>
      <c r="J29" s="46">
        <f t="shared" si="14"/>
        <v>1</v>
      </c>
      <c r="K29" s="46">
        <f t="shared" si="14"/>
        <v>1</v>
      </c>
      <c r="L29" s="46">
        <f t="shared" si="14"/>
        <v>1</v>
      </c>
      <c r="M29" s="46">
        <f t="shared" si="14"/>
        <v>1</v>
      </c>
      <c r="N29" s="46">
        <f t="shared" si="14"/>
        <v>1</v>
      </c>
      <c r="O29" s="46">
        <f t="shared" si="14"/>
        <v>1</v>
      </c>
      <c r="P29" s="46">
        <f t="shared" si="14"/>
        <v>1</v>
      </c>
      <c r="Q29" s="46">
        <f t="shared" si="14"/>
        <v>1</v>
      </c>
      <c r="R29" s="46">
        <f t="shared" si="14"/>
        <v>1</v>
      </c>
      <c r="S29" s="46">
        <f t="shared" si="14"/>
        <v>1</v>
      </c>
      <c r="T29" s="46">
        <f t="shared" si="14"/>
        <v>1</v>
      </c>
      <c r="U29" s="46">
        <f t="shared" si="14"/>
        <v>1</v>
      </c>
      <c r="V29" s="46">
        <f t="shared" si="14"/>
        <v>1</v>
      </c>
      <c r="W29" s="46">
        <f t="shared" si="14"/>
        <v>1</v>
      </c>
      <c r="X29" s="46">
        <f t="shared" si="14"/>
        <v>1</v>
      </c>
      <c r="Y29" s="46">
        <f t="shared" si="14"/>
        <v>1</v>
      </c>
      <c r="Z29" s="46">
        <f t="shared" si="14"/>
        <v>1</v>
      </c>
      <c r="AA29" s="46">
        <f t="shared" si="14"/>
        <v>1</v>
      </c>
      <c r="AB29" s="46">
        <f t="shared" si="14"/>
        <v>1</v>
      </c>
      <c r="AC29" s="46">
        <f t="shared" si="14"/>
        <v>1</v>
      </c>
      <c r="AD29" s="46">
        <f t="shared" si="14"/>
        <v>1</v>
      </c>
      <c r="AE29" s="46">
        <f t="shared" si="14"/>
        <v>1</v>
      </c>
      <c r="AF29" s="46">
        <f t="shared" si="14"/>
        <v>1</v>
      </c>
      <c r="AG29" s="46">
        <f t="shared" si="14"/>
        <v>1</v>
      </c>
      <c r="AH29" s="46">
        <f t="shared" si="14"/>
        <v>1</v>
      </c>
      <c r="AI29" s="46">
        <f t="shared" si="14"/>
        <v>1</v>
      </c>
      <c r="AJ29" s="46">
        <f t="shared" si="14"/>
        <v>1</v>
      </c>
      <c r="AK29" s="46">
        <f t="shared" si="14"/>
        <v>1</v>
      </c>
      <c r="AL29" s="46">
        <f t="shared" si="14"/>
        <v>1</v>
      </c>
      <c r="AM29" s="46">
        <f t="shared" si="14"/>
        <v>1</v>
      </c>
      <c r="AN29" s="46">
        <f t="shared" si="14"/>
        <v>1</v>
      </c>
      <c r="AO29" s="46">
        <f t="shared" si="14"/>
        <v>1</v>
      </c>
      <c r="AP29" s="46">
        <f t="shared" si="14"/>
        <v>1</v>
      </c>
      <c r="AQ29" s="46">
        <f t="shared" si="14"/>
        <v>1</v>
      </c>
      <c r="AR29" s="46">
        <f t="shared" si="14"/>
        <v>1</v>
      </c>
      <c r="AS29" s="46">
        <f t="shared" si="14"/>
        <v>1</v>
      </c>
      <c r="AT29" s="46">
        <f t="shared" si="14"/>
        <v>1</v>
      </c>
    </row>
    <row r="30" spans="2:46" ht="16.2" x14ac:dyDescent="0.35">
      <c r="B30" s="43" t="s">
        <v>462</v>
      </c>
      <c r="C30" s="62" t="s">
        <v>469</v>
      </c>
      <c r="D30" s="57">
        <f ca="1">D6*D22+((0.6*4700*(SQRT(D5))*D23)/(1+D29))</f>
        <v>1159515367962.4368</v>
      </c>
      <c r="E30" s="48">
        <f ca="1">E6*E22+((0.6*4700*(SQRT(E5))*E23)/(1+E29))</f>
        <v>2369534210516.731</v>
      </c>
      <c r="F30" s="48">
        <f t="shared" ref="F30:AT30" ca="1" si="15">F6*F22+((0.6*4700*(SQRT(F5))*F23)/(1+F29))</f>
        <v>188180981096.95972</v>
      </c>
      <c r="G30" s="48">
        <f t="shared" ca="1" si="15"/>
        <v>1598722151166.9829</v>
      </c>
      <c r="H30" s="48">
        <f t="shared" ca="1" si="15"/>
        <v>1941371586450.8445</v>
      </c>
      <c r="I30" s="48">
        <f t="shared" ca="1" si="15"/>
        <v>3339350725117.2554</v>
      </c>
      <c r="J30" s="48">
        <f t="shared" ca="1" si="15"/>
        <v>2327523447382.1724</v>
      </c>
      <c r="K30" s="48">
        <f t="shared" ca="1" si="15"/>
        <v>2581057164053.4629</v>
      </c>
      <c r="L30" s="48">
        <f t="shared" ca="1" si="15"/>
        <v>384312190302.37164</v>
      </c>
      <c r="M30" s="48">
        <f t="shared" ca="1" si="15"/>
        <v>1537479559028.2227</v>
      </c>
      <c r="N30" s="48">
        <f t="shared" ca="1" si="15"/>
        <v>89343600890.403397</v>
      </c>
      <c r="O30" s="48">
        <f t="shared" ca="1" si="15"/>
        <v>1583668836118.4575</v>
      </c>
      <c r="P30" s="48">
        <f t="shared" ca="1" si="15"/>
        <v>565349018310.15222</v>
      </c>
      <c r="Q30" s="48">
        <f t="shared" ca="1" si="15"/>
        <v>1349389265189.9614</v>
      </c>
      <c r="R30" s="48">
        <f t="shared" ca="1" si="15"/>
        <v>650094264247.17322</v>
      </c>
      <c r="S30" s="48">
        <f t="shared" ca="1" si="15"/>
        <v>3452530093867.6123</v>
      </c>
      <c r="T30" s="48">
        <f t="shared" ca="1" si="15"/>
        <v>419393356603.62329</v>
      </c>
      <c r="U30" s="48">
        <f t="shared" ca="1" si="15"/>
        <v>1532614329522.1152</v>
      </c>
      <c r="V30" s="48">
        <f t="shared" ca="1" si="15"/>
        <v>2621519141119.8745</v>
      </c>
      <c r="W30" s="48">
        <f t="shared" ca="1" si="15"/>
        <v>510230907743.27863</v>
      </c>
      <c r="X30" s="48">
        <f t="shared" ca="1" si="15"/>
        <v>2061605761144.0269</v>
      </c>
      <c r="Y30" s="48">
        <f t="shared" ca="1" si="15"/>
        <v>2727572405283.021</v>
      </c>
      <c r="Z30" s="48">
        <f t="shared" ca="1" si="15"/>
        <v>201534960426.81387</v>
      </c>
      <c r="AA30" s="48">
        <f t="shared" ca="1" si="15"/>
        <v>10902604556808.936</v>
      </c>
      <c r="AB30" s="48">
        <f t="shared" ca="1" si="15"/>
        <v>212135195487.72269</v>
      </c>
      <c r="AC30" s="48">
        <f t="shared" ca="1" si="15"/>
        <v>72943382128.568832</v>
      </c>
      <c r="AD30" s="48">
        <f t="shared" ca="1" si="15"/>
        <v>393353773701.7384</v>
      </c>
      <c r="AE30" s="48">
        <f t="shared" ca="1" si="15"/>
        <v>396372496123.92688</v>
      </c>
      <c r="AF30" s="48">
        <f t="shared" ca="1" si="15"/>
        <v>1464207919059.6504</v>
      </c>
      <c r="AG30" s="48">
        <f t="shared" ca="1" si="15"/>
        <v>2098509721788.4399</v>
      </c>
      <c r="AH30" s="48">
        <f t="shared" ca="1" si="15"/>
        <v>34605215656.979668</v>
      </c>
      <c r="AI30" s="48">
        <f t="shared" ca="1" si="15"/>
        <v>33732548167.846565</v>
      </c>
      <c r="AJ30" s="48">
        <f t="shared" ca="1" si="15"/>
        <v>374680380603.505</v>
      </c>
      <c r="AK30" s="48">
        <f t="shared" ca="1" si="15"/>
        <v>558074890472.54883</v>
      </c>
      <c r="AL30" s="48">
        <f t="shared" ca="1" si="15"/>
        <v>2710547715426.3784</v>
      </c>
      <c r="AM30" s="48">
        <f t="shared" ca="1" si="15"/>
        <v>86338976890.696198</v>
      </c>
      <c r="AN30" s="48">
        <f t="shared" ca="1" si="15"/>
        <v>1558408390477.2632</v>
      </c>
      <c r="AO30" s="48">
        <f t="shared" ca="1" si="15"/>
        <v>2586118446663.1094</v>
      </c>
      <c r="AP30" s="48">
        <f t="shared" ca="1" si="15"/>
        <v>2408789362728.2124</v>
      </c>
      <c r="AQ30" s="48">
        <f t="shared" ca="1" si="15"/>
        <v>945790415493.07434</v>
      </c>
      <c r="AR30" s="48">
        <f t="shared" ca="1" si="15"/>
        <v>103902117906.95407</v>
      </c>
      <c r="AS30" s="48">
        <f t="shared" ca="1" si="15"/>
        <v>1133090157598.2754</v>
      </c>
      <c r="AT30" s="48">
        <f t="shared" ca="1" si="15"/>
        <v>2598521435095.9507</v>
      </c>
    </row>
    <row r="31" spans="2:46" ht="15.6" x14ac:dyDescent="0.35">
      <c r="B31" s="43" t="s">
        <v>466</v>
      </c>
      <c r="C31" s="62" t="s">
        <v>413</v>
      </c>
      <c r="D31" s="57">
        <f ca="1">(PI()^2*D30)/D12^2</f>
        <v>88794763.997585461</v>
      </c>
      <c r="E31" s="48">
        <f ca="1">(PI()^2*E30)/E12^2</f>
        <v>101503321.49586686</v>
      </c>
      <c r="F31" s="48">
        <f t="shared" ref="F31:AT31" ca="1" si="16">(PI()^2*F30)/F12^2</f>
        <v>15161402.769272383</v>
      </c>
      <c r="G31" s="48">
        <f t="shared" ca="1" si="16"/>
        <v>175319501.99196336</v>
      </c>
      <c r="H31" s="48">
        <f t="shared" ca="1" si="16"/>
        <v>83162194.243858859</v>
      </c>
      <c r="I31" s="48">
        <f t="shared" ca="1" si="16"/>
        <v>143047181.48176304</v>
      </c>
      <c r="J31" s="48">
        <f t="shared" ca="1" si="16"/>
        <v>99703713.801743761</v>
      </c>
      <c r="K31" s="48">
        <f t="shared" ca="1" si="16"/>
        <v>144410505.3617079</v>
      </c>
      <c r="L31" s="48">
        <f t="shared" ca="1" si="16"/>
        <v>42144547.608895309</v>
      </c>
      <c r="M31" s="48">
        <f t="shared" ca="1" si="16"/>
        <v>74934888.999357387</v>
      </c>
      <c r="N31" s="48">
        <f t="shared" ca="1" si="16"/>
        <v>11247270.36424868</v>
      </c>
      <c r="O31" s="48">
        <f t="shared" ca="1" si="16"/>
        <v>88606490.44684121</v>
      </c>
      <c r="P31" s="48">
        <f t="shared" ca="1" si="16"/>
        <v>43077718.551110506</v>
      </c>
      <c r="Q31" s="48">
        <f t="shared" ca="1" si="16"/>
        <v>147977091.45001754</v>
      </c>
      <c r="R31" s="48">
        <f t="shared" ca="1" si="16"/>
        <v>71290813.461520538</v>
      </c>
      <c r="S31" s="48">
        <f t="shared" ca="1" si="16"/>
        <v>193169536.334066</v>
      </c>
      <c r="T31" s="48">
        <f t="shared" ca="1" si="16"/>
        <v>25870290.738267243</v>
      </c>
      <c r="U31" s="48">
        <f t="shared" ca="1" si="16"/>
        <v>74697763.613946095</v>
      </c>
      <c r="V31" s="48">
        <f t="shared" ca="1" si="16"/>
        <v>146674358.57560492</v>
      </c>
      <c r="W31" s="48">
        <f t="shared" ca="1" si="16"/>
        <v>38856305.653046921</v>
      </c>
      <c r="X31" s="48">
        <f t="shared" ca="1" si="16"/>
        <v>226080369.92775846</v>
      </c>
      <c r="Y31" s="48">
        <f t="shared" ca="1" si="16"/>
        <v>116840540.86576039</v>
      </c>
      <c r="Z31" s="48">
        <f t="shared" ca="1" si="16"/>
        <v>34618964.367430016</v>
      </c>
      <c r="AA31" s="48">
        <f t="shared" ca="1" si="16"/>
        <v>191296700.29727709</v>
      </c>
      <c r="AB31" s="48">
        <f t="shared" ca="1" si="16"/>
        <v>36348792.691173248</v>
      </c>
      <c r="AC31" s="48">
        <f t="shared" ca="1" si="16"/>
        <v>22343784.585360628</v>
      </c>
      <c r="AD31" s="48">
        <f t="shared" ca="1" si="16"/>
        <v>20052924.256775748</v>
      </c>
      <c r="AE31" s="48">
        <f t="shared" ca="1" si="16"/>
        <v>16979339.115518592</v>
      </c>
      <c r="AF31" s="48">
        <f t="shared" ca="1" si="16"/>
        <v>71363718.133634642</v>
      </c>
      <c r="AG31" s="48">
        <f t="shared" ca="1" si="16"/>
        <v>117411909.21707478</v>
      </c>
      <c r="AH31" s="48">
        <f t="shared" ca="1" si="16"/>
        <v>5929510.221332863</v>
      </c>
      <c r="AI31" s="48">
        <f t="shared" ca="1" si="16"/>
        <v>5779981.0044676596</v>
      </c>
      <c r="AJ31" s="48">
        <f t="shared" ca="1" si="16"/>
        <v>20963419.12361785</v>
      </c>
      <c r="AK31" s="48">
        <f t="shared" ca="1" si="16"/>
        <v>61199759.946059212</v>
      </c>
      <c r="AL31" s="48">
        <f t="shared" ca="1" si="16"/>
        <v>297244818.4614988</v>
      </c>
      <c r="AM31" s="48">
        <f t="shared" ca="1" si="16"/>
        <v>26535705.139968798</v>
      </c>
      <c r="AN31" s="48">
        <f t="shared" ca="1" si="16"/>
        <v>118679585.72028533</v>
      </c>
      <c r="AO31" s="48">
        <f t="shared" ca="1" si="16"/>
        <v>126044276.55765234</v>
      </c>
      <c r="AP31" s="48">
        <f t="shared" ca="1" si="16"/>
        <v>103184887.5680538</v>
      </c>
      <c r="AQ31" s="48">
        <f t="shared" ca="1" si="16"/>
        <v>25929381.24238494</v>
      </c>
      <c r="AR31" s="48">
        <f t="shared" ca="1" si="16"/>
        <v>19623284.188226622</v>
      </c>
      <c r="AS31" s="48">
        <f t="shared" ca="1" si="16"/>
        <v>86289750.048325405</v>
      </c>
      <c r="AT31" s="48">
        <f t="shared" ca="1" si="16"/>
        <v>145387633.74233577</v>
      </c>
    </row>
    <row r="32" spans="2:46" ht="15.6" x14ac:dyDescent="0.35">
      <c r="B32" s="43" t="s">
        <v>470</v>
      </c>
      <c r="C32" s="62"/>
      <c r="D32" s="57">
        <f ca="1">D27*D20*D4+D28*D7*D21*D5</f>
        <v>1790291.7090204901</v>
      </c>
      <c r="E32" s="48">
        <f ca="1">E27*E20*E4+E28*E7*E21*E5</f>
        <v>3112473.8481030976</v>
      </c>
      <c r="F32" s="48">
        <f t="shared" ref="F32:AT32" ca="1" si="17">F27*F20*F4+F28*F7*F21*F5</f>
        <v>398300.24713875487</v>
      </c>
      <c r="G32" s="48">
        <f t="shared" ca="1" si="17"/>
        <v>2343274.919307366</v>
      </c>
      <c r="H32" s="48">
        <f t="shared" ca="1" si="17"/>
        <v>2140414.6615952919</v>
      </c>
      <c r="I32" s="48">
        <f t="shared" ca="1" si="17"/>
        <v>4244974.526843735</v>
      </c>
      <c r="J32" s="48">
        <f t="shared" ca="1" si="17"/>
        <v>2326049.7749982392</v>
      </c>
      <c r="K32" s="48">
        <f t="shared" ca="1" si="17"/>
        <v>4050322.4177094772</v>
      </c>
      <c r="L32" s="48">
        <f t="shared" ca="1" si="17"/>
        <v>810132.62552030734</v>
      </c>
      <c r="M32" s="48">
        <f t="shared" ca="1" si="17"/>
        <v>2219118.3101472156</v>
      </c>
      <c r="N32" s="48">
        <f t="shared" ca="1" si="17"/>
        <v>279816.76219509135</v>
      </c>
      <c r="O32" s="48">
        <f t="shared" ca="1" si="17"/>
        <v>2862523.6516340356</v>
      </c>
      <c r="P32" s="48">
        <f t="shared" ca="1" si="17"/>
        <v>1127140.0363055295</v>
      </c>
      <c r="Q32" s="48">
        <f t="shared" ca="1" si="17"/>
        <v>2028624.1032579946</v>
      </c>
      <c r="R32" s="48">
        <f t="shared" ca="1" si="17"/>
        <v>1571598.1755593847</v>
      </c>
      <c r="S32" s="48">
        <f t="shared" ca="1" si="17"/>
        <v>5423302.7628966756</v>
      </c>
      <c r="T32" s="48">
        <f t="shared" ca="1" si="17"/>
        <v>1203298.3031377599</v>
      </c>
      <c r="U32" s="48">
        <f t="shared" ca="1" si="17"/>
        <v>1360759.8229816253</v>
      </c>
      <c r="V32" s="48">
        <f t="shared" ca="1" si="17"/>
        <v>4274632.2671566773</v>
      </c>
      <c r="W32" s="48">
        <f t="shared" ca="1" si="17"/>
        <v>909153.31395019824</v>
      </c>
      <c r="X32" s="48">
        <f t="shared" ca="1" si="17"/>
        <v>2626492.5410339404</v>
      </c>
      <c r="Y32" s="48">
        <f t="shared" ca="1" si="17"/>
        <v>2755604.1501365444</v>
      </c>
      <c r="Z32" s="48">
        <f t="shared" ca="1" si="17"/>
        <v>776580.33824628918</v>
      </c>
      <c r="AA32" s="48">
        <f t="shared" ca="1" si="17"/>
        <v>6571342.737755198</v>
      </c>
      <c r="AB32" s="48">
        <f t="shared" ca="1" si="17"/>
        <v>977011.23149268515</v>
      </c>
      <c r="AC32" s="48">
        <f t="shared" ca="1" si="17"/>
        <v>561260.44952138467</v>
      </c>
      <c r="AD32" s="48">
        <f t="shared" ca="1" si="17"/>
        <v>1168041.5773562049</v>
      </c>
      <c r="AE32" s="48">
        <f t="shared" ca="1" si="17"/>
        <v>1433366.8720258395</v>
      </c>
      <c r="AF32" s="48">
        <f t="shared" ca="1" si="17"/>
        <v>1141235.8730132254</v>
      </c>
      <c r="AG32" s="48">
        <f t="shared" ca="1" si="17"/>
        <v>3241915.4399899947</v>
      </c>
      <c r="AH32" s="48">
        <f t="shared" ca="1" si="17"/>
        <v>178460.57671473414</v>
      </c>
      <c r="AI32" s="48">
        <f t="shared" ca="1" si="17"/>
        <v>161092.33201053413</v>
      </c>
      <c r="AJ32" s="48">
        <f t="shared" ca="1" si="17"/>
        <v>1527122.7798967271</v>
      </c>
      <c r="AK32" s="48">
        <f t="shared" ca="1" si="17"/>
        <v>1578870.5520001273</v>
      </c>
      <c r="AL32" s="48">
        <f t="shared" ca="1" si="17"/>
        <v>4070182.8217484392</v>
      </c>
      <c r="AM32" s="48">
        <f t="shared" ca="1" si="17"/>
        <v>721506.8558509039</v>
      </c>
      <c r="AN32" s="48">
        <f t="shared" ca="1" si="17"/>
        <v>3312969.6582706771</v>
      </c>
      <c r="AO32" s="48">
        <f t="shared" ca="1" si="17"/>
        <v>3420538.8558740215</v>
      </c>
      <c r="AP32" s="48">
        <f t="shared" ca="1" si="17"/>
        <v>3253283.5019163457</v>
      </c>
      <c r="AQ32" s="48">
        <f t="shared" ca="1" si="17"/>
        <v>1508567.7488146569</v>
      </c>
      <c r="AR32" s="48">
        <f t="shared" ca="1" si="17"/>
        <v>521863.32041277277</v>
      </c>
      <c r="AS32" s="48">
        <f t="shared" ca="1" si="17"/>
        <v>2482879.0614393638</v>
      </c>
      <c r="AT32" s="48">
        <f t="shared" ca="1" si="17"/>
        <v>4144242.6870566774</v>
      </c>
    </row>
    <row r="33" spans="2:46" ht="30.75" customHeight="1" x14ac:dyDescent="0.3">
      <c r="B33" s="42" t="s">
        <v>460</v>
      </c>
      <c r="C33" s="62"/>
      <c r="D33" s="39">
        <f ca="1">SQRT(D32/D31)</f>
        <v>0.14199342065354159</v>
      </c>
      <c r="E33" s="32">
        <f ca="1">SQRT(E32/E31)</f>
        <v>0.17511071792556424</v>
      </c>
      <c r="F33" s="32">
        <f t="shared" ref="F33:AT33" ca="1" si="18">SQRT(F32/F31)</f>
        <v>0.16208230169534596</v>
      </c>
      <c r="G33" s="32">
        <f t="shared" ca="1" si="18"/>
        <v>0.11561029461533204</v>
      </c>
      <c r="H33" s="32">
        <f t="shared" ca="1" si="18"/>
        <v>0.16043014969343228</v>
      </c>
      <c r="I33" s="32">
        <f t="shared" ca="1" si="18"/>
        <v>0.17226533445547973</v>
      </c>
      <c r="J33" s="32">
        <f t="shared" ca="1" si="18"/>
        <v>0.15274036858252296</v>
      </c>
      <c r="K33" s="32">
        <f t="shared" ca="1" si="18"/>
        <v>0.16747323288108146</v>
      </c>
      <c r="L33" s="32">
        <f t="shared" ca="1" si="18"/>
        <v>0.13864600590449733</v>
      </c>
      <c r="M33" s="32">
        <f t="shared" ca="1" si="18"/>
        <v>0.17208705178040765</v>
      </c>
      <c r="N33" s="32">
        <f t="shared" ca="1" si="18"/>
        <v>0.15772963416722949</v>
      </c>
      <c r="O33" s="32">
        <f t="shared" ca="1" si="18"/>
        <v>0.17973877367356825</v>
      </c>
      <c r="P33" s="32">
        <f t="shared" ca="1" si="18"/>
        <v>0.16175681644191134</v>
      </c>
      <c r="Q33" s="32">
        <f t="shared" ca="1" si="18"/>
        <v>0.11708561655849903</v>
      </c>
      <c r="R33" s="32">
        <f t="shared" ca="1" si="18"/>
        <v>0.14847521843053874</v>
      </c>
      <c r="S33" s="32">
        <f t="shared" ca="1" si="18"/>
        <v>0.16755701172833512</v>
      </c>
      <c r="T33" s="32">
        <f t="shared" ca="1" si="18"/>
        <v>0.21566814226496619</v>
      </c>
      <c r="U33" s="32">
        <f t="shared" ca="1" si="18"/>
        <v>0.13496990407487783</v>
      </c>
      <c r="V33" s="32">
        <f t="shared" ca="1" si="18"/>
        <v>0.17071523531098273</v>
      </c>
      <c r="W33" s="32">
        <f t="shared" ca="1" si="18"/>
        <v>0.15296349909394494</v>
      </c>
      <c r="X33" s="32">
        <f t="shared" ca="1" si="18"/>
        <v>0.10778458609718358</v>
      </c>
      <c r="Y33" s="32">
        <f t="shared" ca="1" si="18"/>
        <v>0.15357185697006692</v>
      </c>
      <c r="Z33" s="32">
        <f t="shared" ca="1" si="18"/>
        <v>0.14977390719079639</v>
      </c>
      <c r="AA33" s="32">
        <f t="shared" ca="1" si="18"/>
        <v>0.18534177592622614</v>
      </c>
      <c r="AB33" s="32">
        <f t="shared" ca="1" si="18"/>
        <v>0.16394749406764178</v>
      </c>
      <c r="AC33" s="32">
        <f t="shared" ca="1" si="18"/>
        <v>0.15849072499103628</v>
      </c>
      <c r="AD33" s="32">
        <f t="shared" ca="1" si="18"/>
        <v>0.24134610503333043</v>
      </c>
      <c r="AE33" s="32">
        <f t="shared" ca="1" si="18"/>
        <v>0.29054826759923486</v>
      </c>
      <c r="AF33" s="32">
        <f t="shared" ca="1" si="18"/>
        <v>0.12645877563462546</v>
      </c>
      <c r="AG33" s="32">
        <f t="shared" ca="1" si="18"/>
        <v>0.16616699511042446</v>
      </c>
      <c r="AH33" s="32">
        <f t="shared" ca="1" si="18"/>
        <v>0.17348492194915416</v>
      </c>
      <c r="AI33" s="32">
        <f t="shared" ca="1" si="18"/>
        <v>0.16694531221819522</v>
      </c>
      <c r="AJ33" s="32">
        <f t="shared" ca="1" si="18"/>
        <v>0.26990188587908703</v>
      </c>
      <c r="AK33" s="32">
        <f t="shared" ca="1" si="18"/>
        <v>0.16061954932463532</v>
      </c>
      <c r="AL33" s="32">
        <f t="shared" ca="1" si="18"/>
        <v>0.11701722965472959</v>
      </c>
      <c r="AM33" s="32">
        <f t="shared" ca="1" si="18"/>
        <v>0.16489402333701123</v>
      </c>
      <c r="AN33" s="32">
        <f t="shared" ca="1" si="18"/>
        <v>0.16707855801473442</v>
      </c>
      <c r="AO33" s="32">
        <f t="shared" ca="1" si="18"/>
        <v>0.1647349313018634</v>
      </c>
      <c r="AP33" s="32">
        <f t="shared" ca="1" si="18"/>
        <v>0.1775631773410466</v>
      </c>
      <c r="AQ33" s="32">
        <f t="shared" ca="1" si="18"/>
        <v>0.24120501479246206</v>
      </c>
      <c r="AR33" s="32">
        <f t="shared" ca="1" si="18"/>
        <v>0.16307693481303318</v>
      </c>
      <c r="AS33" s="32">
        <f t="shared" ca="1" si="18"/>
        <v>0.16962824839189805</v>
      </c>
      <c r="AT33" s="32">
        <f t="shared" ca="1" si="18"/>
        <v>0.1688335902199492</v>
      </c>
    </row>
    <row r="34" spans="2:46" ht="51.75" customHeight="1" thickBot="1" x14ac:dyDescent="0.35">
      <c r="B34" s="44" t="s">
        <v>471</v>
      </c>
      <c r="C34" s="63" t="s">
        <v>467</v>
      </c>
      <c r="D34" s="39">
        <f ca="1">(D27*D20*D4+D28*D7*D21*D5/((1+D33^(2*D8))^(1/D8)))/1000</f>
        <v>1789.6895733710303</v>
      </c>
      <c r="E34" s="32">
        <f ca="1">(E27*E20*E4+E28*E7*E21*E5/((1+E33^(2*E8))^(1/E8)))/1000</f>
        <v>3110.3563409540634</v>
      </c>
      <c r="F34" s="32">
        <f t="shared" ref="F34:AT34" ca="1" si="19">(F27*F20*F4+F28*F7*F21*F5/((1+F33^(2*F8))^(1/F8)))/1000</f>
        <v>398.04813854780309</v>
      </c>
      <c r="G34" s="32">
        <f t="shared" ca="1" si="19"/>
        <v>2342.8676055841624</v>
      </c>
      <c r="H34" s="32">
        <f t="shared" ca="1" si="19"/>
        <v>2139.2616202487729</v>
      </c>
      <c r="I34" s="32">
        <f t="shared" ca="1" si="19"/>
        <v>4242.2913739166233</v>
      </c>
      <c r="J34" s="32">
        <f t="shared" ca="1" si="19"/>
        <v>2325.0656437492526</v>
      </c>
      <c r="K34" s="32">
        <f t="shared" ca="1" si="19"/>
        <v>4048.269608717555</v>
      </c>
      <c r="L34" s="32">
        <f t="shared" ca="1" si="19"/>
        <v>809.90656718235414</v>
      </c>
      <c r="M34" s="32">
        <f t="shared" ca="1" si="19"/>
        <v>2217.5018328246319</v>
      </c>
      <c r="N34" s="32">
        <f t="shared" ca="1" si="19"/>
        <v>279.66168423065096</v>
      </c>
      <c r="O34" s="32">
        <f t="shared" ca="1" si="19"/>
        <v>2860.324851719964</v>
      </c>
      <c r="P34" s="32">
        <f t="shared" ca="1" si="19"/>
        <v>1126.5084196684206</v>
      </c>
      <c r="Q34" s="32">
        <f t="shared" ca="1" si="19"/>
        <v>2028.2771295656755</v>
      </c>
      <c r="R34" s="32">
        <f t="shared" ca="1" si="19"/>
        <v>1571.0704501212431</v>
      </c>
      <c r="S34" s="32">
        <f t="shared" ca="1" si="19"/>
        <v>5420.7371084388424</v>
      </c>
      <c r="T34" s="32">
        <f t="shared" ca="1" si="19"/>
        <v>1201.6770983168262</v>
      </c>
      <c r="U34" s="32">
        <f t="shared" ca="1" si="19"/>
        <v>1360.3475013731731</v>
      </c>
      <c r="V34" s="32">
        <f t="shared" ca="1" si="19"/>
        <v>4272.2185813867782</v>
      </c>
      <c r="W34" s="32">
        <f t="shared" ca="1" si="19"/>
        <v>908.6887764864249</v>
      </c>
      <c r="X34" s="32">
        <f t="shared" ca="1" si="19"/>
        <v>2626.155110647192</v>
      </c>
      <c r="Y34" s="32">
        <f t="shared" ca="1" si="19"/>
        <v>2754.4619067291469</v>
      </c>
      <c r="Z34" s="32">
        <f t="shared" ca="1" si="19"/>
        <v>776.32390614045937</v>
      </c>
      <c r="AA34" s="32">
        <f t="shared" ca="1" si="19"/>
        <v>6565.1107851099041</v>
      </c>
      <c r="AB34" s="32">
        <f t="shared" ca="1" si="19"/>
        <v>976.49121331835704</v>
      </c>
      <c r="AC34" s="32">
        <f t="shared" ca="1" si="19"/>
        <v>561.04198094641811</v>
      </c>
      <c r="AD34" s="32">
        <f t="shared" ca="1" si="19"/>
        <v>1165.2788750192747</v>
      </c>
      <c r="AE34" s="32">
        <f t="shared" ca="1" si="19"/>
        <v>1427.8634972089571</v>
      </c>
      <c r="AF34" s="32">
        <f t="shared" ca="1" si="19"/>
        <v>1140.9809872608921</v>
      </c>
      <c r="AG34" s="32">
        <f t="shared" ca="1" si="19"/>
        <v>3240.2564043722782</v>
      </c>
      <c r="AH34" s="32">
        <f t="shared" ca="1" si="19"/>
        <v>178.32866037987003</v>
      </c>
      <c r="AI34" s="32">
        <f t="shared" ca="1" si="19"/>
        <v>160.99275491974933</v>
      </c>
      <c r="AJ34" s="32">
        <f t="shared" ca="1" si="19"/>
        <v>1522.0682372460476</v>
      </c>
      <c r="AK34" s="32">
        <f t="shared" ca="1" si="19"/>
        <v>1578.1812253485111</v>
      </c>
      <c r="AL34" s="32">
        <f t="shared" ca="1" si="19"/>
        <v>4069.5093901202454</v>
      </c>
      <c r="AM34" s="32">
        <f t="shared" ca="1" si="19"/>
        <v>721.09051118164712</v>
      </c>
      <c r="AN34" s="32">
        <f t="shared" ca="1" si="19"/>
        <v>3311.352334716662</v>
      </c>
      <c r="AO34" s="32">
        <f t="shared" ca="1" si="19"/>
        <v>3418.7666824177968</v>
      </c>
      <c r="AP34" s="32">
        <f t="shared" ca="1" si="19"/>
        <v>3250.9024316613959</v>
      </c>
      <c r="AQ34" s="32">
        <f t="shared" ca="1" si="19"/>
        <v>1505.3763531637692</v>
      </c>
      <c r="AR34" s="32">
        <f t="shared" ca="1" si="19"/>
        <v>521.57386981352522</v>
      </c>
      <c r="AS34" s="32">
        <f t="shared" ca="1" si="19"/>
        <v>2481.5315048543002</v>
      </c>
      <c r="AT34" s="32">
        <f t="shared" ca="1" si="19"/>
        <v>4142.0430365966595</v>
      </c>
    </row>
    <row r="35" spans="2:46" ht="54" customHeight="1" thickBot="1" x14ac:dyDescent="0.35"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</row>
    <row r="36" spans="2:46" ht="18.600000000000001" thickBot="1" x14ac:dyDescent="0.35">
      <c r="B36" s="121" t="s">
        <v>473</v>
      </c>
      <c r="C36" s="122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</row>
    <row r="37" spans="2:46" x14ac:dyDescent="0.3">
      <c r="B37" s="71" t="s">
        <v>474</v>
      </c>
      <c r="C37" s="65" t="s">
        <v>467</v>
      </c>
      <c r="D37" s="52" cm="1">
        <f t="array" ref="D37:AT37">TRANSPOSE('predictions_with_index Rect'!C3:C45)</f>
        <v>1671.8036</v>
      </c>
      <c r="E37" s="50">
        <v>2216.4684999999999</v>
      </c>
      <c r="F37" s="50">
        <v>252.41159999999999</v>
      </c>
      <c r="G37" s="50">
        <v>1728.6447000000001</v>
      </c>
      <c r="H37" s="50">
        <v>1678.2467999999999</v>
      </c>
      <c r="I37" s="50">
        <v>2992.1057000000001</v>
      </c>
      <c r="J37" s="50">
        <v>1890.6</v>
      </c>
      <c r="K37" s="50">
        <v>3158.4672999999998</v>
      </c>
      <c r="L37" s="50">
        <v>696.02059999999994</v>
      </c>
      <c r="M37" s="50">
        <v>1781.6558</v>
      </c>
      <c r="N37" s="50">
        <v>194.54749000000001</v>
      </c>
      <c r="O37" s="50">
        <v>1992.1975</v>
      </c>
      <c r="P37" s="50">
        <v>1368.7324000000001</v>
      </c>
      <c r="Q37" s="50">
        <v>1086.5935999999999</v>
      </c>
      <c r="R37" s="50">
        <v>1415.8552</v>
      </c>
      <c r="S37" s="50">
        <v>4781.8320000000003</v>
      </c>
      <c r="T37" s="50">
        <v>836.09360000000004</v>
      </c>
      <c r="U37" s="50">
        <v>1187.5066999999999</v>
      </c>
      <c r="V37" s="50">
        <v>3340.4652999999998</v>
      </c>
      <c r="W37" s="50">
        <v>930.14570000000003</v>
      </c>
      <c r="X37" s="50">
        <v>972.50519999999995</v>
      </c>
      <c r="Y37" s="50">
        <v>2132.3519999999999</v>
      </c>
      <c r="Z37" s="50">
        <v>810.49567000000002</v>
      </c>
      <c r="AA37" s="50">
        <v>3152.2979</v>
      </c>
      <c r="AB37" s="50">
        <v>983.91560000000004</v>
      </c>
      <c r="AC37" s="50">
        <v>515.52629999999999</v>
      </c>
      <c r="AD37" s="50">
        <v>1039.4655</v>
      </c>
      <c r="AE37" s="50">
        <v>1078.0518</v>
      </c>
      <c r="AF37" s="50">
        <v>1060.6224</v>
      </c>
      <c r="AG37" s="50">
        <v>2376.3157000000001</v>
      </c>
      <c r="AH37" s="50">
        <v>128.20294000000001</v>
      </c>
      <c r="AI37" s="50">
        <v>121.29179000000001</v>
      </c>
      <c r="AJ37" s="50">
        <v>1200.008</v>
      </c>
      <c r="AK37" s="50">
        <v>1397.6685</v>
      </c>
      <c r="AL37" s="50">
        <v>3027.2869000000001</v>
      </c>
      <c r="AM37" s="50">
        <v>639.76790000000005</v>
      </c>
      <c r="AN37" s="50">
        <v>2837.0360999999998</v>
      </c>
      <c r="AO37" s="50">
        <v>2724.1161999999999</v>
      </c>
      <c r="AP37" s="50">
        <v>2697.3694</v>
      </c>
      <c r="AQ37" s="50">
        <v>1383.0790999999999</v>
      </c>
      <c r="AR37" s="50">
        <v>359.10973999999999</v>
      </c>
      <c r="AS37" s="50">
        <v>1908.4484</v>
      </c>
      <c r="AT37" s="50">
        <v>3326.6561999999999</v>
      </c>
    </row>
    <row r="38" spans="2:46" x14ac:dyDescent="0.3">
      <c r="B38" s="42" t="s">
        <v>488</v>
      </c>
      <c r="C38" s="62" t="s">
        <v>467</v>
      </c>
      <c r="D38" s="53">
        <f ca="1">IF(D11="Rectangular",OFFSET(Rect!$N$7,D$3-1,),OFFSET(Circular!$N$3,D$3-1,))</f>
        <v>1566</v>
      </c>
      <c r="E38" s="53">
        <f ca="1">IF(E11="Rectangular",OFFSET(Rect!$N$7,E$3-1,),OFFSET(Circular!$N$3,E$3-1,))</f>
        <v>2195</v>
      </c>
      <c r="F38" s="53">
        <f ca="1">IF(F11="Rectangular",OFFSET(Rect!$N$7,F$3-1,),OFFSET(Circular!$N$3,F$3-1,))</f>
        <v>252</v>
      </c>
      <c r="G38" s="53">
        <f ca="1">IF(G11="Rectangular",OFFSET(Rect!$N$7,G$3-1,),OFFSET(Circular!$N$3,G$3-1,))</f>
        <v>1620</v>
      </c>
      <c r="H38" s="53">
        <f ca="1">IF(H11="Rectangular",OFFSET(Rect!$N$7,H$3-1,),OFFSET(Circular!$N$3,H$3-1,))</f>
        <v>1765.1</v>
      </c>
      <c r="I38" s="53">
        <f ca="1">IF(I11="Rectangular",OFFSET(Rect!$N$7,I$3-1,),OFFSET(Circular!$N$3,I$3-1,))</f>
        <v>3181</v>
      </c>
      <c r="J38" s="53">
        <f ca="1">IF(J11="Rectangular",OFFSET(Rect!$N$7,J$3-1,),OFFSET(Circular!$N$3,J$3-1,))</f>
        <v>2039.6</v>
      </c>
      <c r="K38" s="53">
        <f ca="1">IF(K11="Rectangular",OFFSET(Rect!$N$7,K$3-1,),OFFSET(Circular!$N$3,K$3-1,))</f>
        <v>3061</v>
      </c>
      <c r="L38" s="53">
        <f ca="1">IF(L11="Rectangular",OFFSET(Rect!$N$7,L$3-1,),OFFSET(Circular!$N$3,L$3-1,))</f>
        <v>716</v>
      </c>
      <c r="M38" s="53">
        <f ca="1">IF(M11="Rectangular",OFFSET(Rect!$N$7,M$3-1,),OFFSET(Circular!$N$3,M$3-1,))</f>
        <v>1620</v>
      </c>
      <c r="N38" s="53">
        <f ca="1">IF(N11="Rectangular",OFFSET(Rect!$N$7,N$3-1,),OFFSET(Circular!$N$3,N$3-1,))</f>
        <v>203</v>
      </c>
      <c r="O38" s="53">
        <f ca="1">IF(O11="Rectangular",OFFSET(Rect!$N$7,O$3-1,),OFFSET(Circular!$N$3,O$3-1,))</f>
        <v>1787</v>
      </c>
      <c r="P38" s="53">
        <f ca="1">IF(P11="Rectangular",OFFSET(Rect!$N$7,P$3-1,),OFFSET(Circular!$N$3,P$3-1,))</f>
        <v>1255.2</v>
      </c>
      <c r="Q38" s="53">
        <f ca="1">IF(Q11="Rectangular",OFFSET(Rect!$N$7,Q$3-1,),OFFSET(Circular!$N$3,Q$3-1,))</f>
        <v>1049</v>
      </c>
      <c r="R38" s="53">
        <f ca="1">IF(R11="Rectangular",OFFSET(Rect!$N$7,R$3-1,),OFFSET(Circular!$N$3,R$3-1,))</f>
        <v>1461</v>
      </c>
      <c r="S38" s="53">
        <f ca="1">IF(S11="Rectangular",OFFSET(Rect!$N$7,S$3-1,),OFFSET(Circular!$N$3,S$3-1,))</f>
        <v>5323</v>
      </c>
      <c r="T38" s="53">
        <f ca="1">IF(T11="Rectangular",OFFSET(Rect!$N$7,T$3-1,),OFFSET(Circular!$N$3,T$3-1,))</f>
        <v>1038.9000000000001</v>
      </c>
      <c r="U38" s="53">
        <f ca="1">IF(U11="Rectangular",OFFSET(Rect!$N$7,U$3-1,),OFFSET(Circular!$N$3,U$3-1,))</f>
        <v>1074</v>
      </c>
      <c r="V38" s="53">
        <f ca="1">IF(V11="Rectangular",OFFSET(Rect!$N$7,V$3-1,),OFFSET(Circular!$N$3,V$3-1,))</f>
        <v>3337</v>
      </c>
      <c r="W38" s="53">
        <f ca="1">IF(W11="Rectangular",OFFSET(Rect!$N$7,W$3-1,),OFFSET(Circular!$N$3,W$3-1,))</f>
        <v>871.5</v>
      </c>
      <c r="X38" s="53">
        <f ca="1">IF(X11="Rectangular",OFFSET(Rect!$N$7,X$3-1,),OFFSET(Circular!$N$3,X$3-1,))</f>
        <v>882</v>
      </c>
      <c r="Y38" s="53">
        <f ca="1">IF(Y11="Rectangular",OFFSET(Rect!$N$7,Y$3-1,),OFFSET(Circular!$N$3,Y$3-1,))</f>
        <v>2151.5</v>
      </c>
      <c r="Z38" s="53">
        <f ca="1">IF(Z11="Rectangular",OFFSET(Rect!$N$7,Z$3-1,),OFFSET(Circular!$N$3,Z$3-1,))</f>
        <v>712.6</v>
      </c>
      <c r="AA38" s="53">
        <f ca="1">IF(AA11="Rectangular",OFFSET(Rect!$N$7,AA$3-1,),OFFSET(Circular!$N$3,AA$3-1,))</f>
        <v>4484</v>
      </c>
      <c r="AB38" s="53">
        <f ca="1">IF(AB11="Rectangular",OFFSET(Rect!$N$7,AB$3-1,),OFFSET(Circular!$N$3,AB$3-1,))</f>
        <v>999.6</v>
      </c>
      <c r="AC38" s="53">
        <f ca="1">IF(AC11="Rectangular",OFFSET(Rect!$N$7,AC$3-1,),OFFSET(Circular!$N$3,AC$3-1,))</f>
        <v>531.79999999999995</v>
      </c>
      <c r="AD38" s="53">
        <f ca="1">IF(AD11="Rectangular",OFFSET(Rect!$N$7,AD$3-1,),OFFSET(Circular!$N$3,AD$3-1,))</f>
        <v>1090.5</v>
      </c>
      <c r="AE38" s="53">
        <f ca="1">IF(AE11="Rectangular",OFFSET(Rect!$N$7,AE$3-1,),OFFSET(Circular!$N$3,AE$3-1,))</f>
        <v>881.5</v>
      </c>
      <c r="AF38" s="53">
        <f ca="1">IF(AF11="Rectangular",OFFSET(Rect!$N$7,AF$3-1,),OFFSET(Circular!$N$3,AF$3-1,))</f>
        <v>1035</v>
      </c>
      <c r="AG38" s="53">
        <f ca="1">IF(AG11="Rectangular",OFFSET(Rect!$N$7,AG$3-1,),OFFSET(Circular!$N$3,AG$3-1,))</f>
        <v>2151</v>
      </c>
      <c r="AH38" s="53">
        <f ca="1">IF(AH11="Rectangular",OFFSET(Rect!$N$7,AH$3-1,),OFFSET(Circular!$N$3,AH$3-1,))</f>
        <v>117</v>
      </c>
      <c r="AI38" s="53">
        <f ca="1">IF(AI11="Rectangular",OFFSET(Rect!$N$7,AI$3-1,),OFFSET(Circular!$N$3,AI$3-1,))</f>
        <v>126</v>
      </c>
      <c r="AJ38" s="53">
        <f ca="1">IF(AJ11="Rectangular",OFFSET(Rect!$N$7,AJ$3-1,),OFFSET(Circular!$N$3,AJ$3-1,))</f>
        <v>1258.8</v>
      </c>
      <c r="AK38" s="53">
        <f ca="1">IF(AK11="Rectangular",OFFSET(Rect!$N$7,AK$3-1,),OFFSET(Circular!$N$3,AK$3-1,))</f>
        <v>1410</v>
      </c>
      <c r="AL38" s="53">
        <f ca="1">IF(AL11="Rectangular",OFFSET(Rect!$N$7,AL$3-1,),OFFSET(Circular!$N$3,AL$3-1,))</f>
        <v>3020</v>
      </c>
      <c r="AM38" s="53">
        <f ca="1">IF(AM11="Rectangular",OFFSET(Rect!$N$7,AM$3-1,),OFFSET(Circular!$N$3,AM$3-1,))</f>
        <v>712.2</v>
      </c>
      <c r="AN38" s="53">
        <f ca="1">IF(AN11="Rectangular",OFFSET(Rect!$N$7,AN$3-1,),OFFSET(Circular!$N$3,AN$3-1,))</f>
        <v>2611</v>
      </c>
      <c r="AO38" s="53">
        <f ca="1">IF(AO11="Rectangular",OFFSET(Rect!$N$7,AO$3-1,),OFFSET(Circular!$N$3,AO$3-1,))</f>
        <v>2768.1</v>
      </c>
      <c r="AP38" s="53">
        <f ca="1">IF(AP11="Rectangular",OFFSET(Rect!$N$7,AP$3-1,),OFFSET(Circular!$N$3,AP$3-1,))</f>
        <v>2446</v>
      </c>
      <c r="AQ38" s="53">
        <f ca="1">IF(AQ11="Rectangular",OFFSET(Rect!$N$7,AQ$3-1,),OFFSET(Circular!$N$3,AQ$3-1,))</f>
        <v>1350.2</v>
      </c>
      <c r="AR38" s="53">
        <f ca="1">IF(AR11="Rectangular",OFFSET(Rect!$N$7,AR$3-1,),OFFSET(Circular!$N$3,AR$3-1,))</f>
        <v>413</v>
      </c>
      <c r="AS38" s="53">
        <f ca="1">IF(AS11="Rectangular",OFFSET(Rect!$N$7,AS$3-1,),OFFSET(Circular!$N$3,AS$3-1,))</f>
        <v>2275</v>
      </c>
      <c r="AT38" s="53">
        <f ca="1">IF(AT11="Rectangular",OFFSET(Rect!$N$7,AT$3-1,),OFFSET(Circular!$N$3,AT$3-1,))</f>
        <v>3339</v>
      </c>
    </row>
    <row r="39" spans="2:46" x14ac:dyDescent="0.3">
      <c r="B39" s="42" t="s">
        <v>390</v>
      </c>
      <c r="C39" s="62" t="s">
        <v>476</v>
      </c>
      <c r="D39" s="59">
        <f ca="1">ABS((D37-D38)/D37*100)</f>
        <v>6.3287099034838761</v>
      </c>
      <c r="E39" s="59">
        <f t="shared" ref="E39:AT39" ca="1" si="20">ABS((E37-E38)/E37*100)</f>
        <v>0.96859034991924986</v>
      </c>
      <c r="F39" s="59">
        <f t="shared" ca="1" si="20"/>
        <v>0.16306699058204649</v>
      </c>
      <c r="G39" s="59">
        <f t="shared" ca="1" si="20"/>
        <v>6.2849641687502382</v>
      </c>
      <c r="H39" s="59">
        <f t="shared" ca="1" si="20"/>
        <v>5.175234059734243</v>
      </c>
      <c r="I39" s="59">
        <f t="shared" ca="1" si="20"/>
        <v>6.3130891398656113</v>
      </c>
      <c r="J39" s="59">
        <f t="shared" ca="1" si="20"/>
        <v>7.8810959483761769</v>
      </c>
      <c r="K39" s="59">
        <f t="shared" ca="1" si="20"/>
        <v>3.0859049894231867</v>
      </c>
      <c r="L39" s="59">
        <f t="shared" ca="1" si="20"/>
        <v>2.8705184875275327</v>
      </c>
      <c r="M39" s="59">
        <f t="shared" ca="1" si="20"/>
        <v>9.0733462658724555</v>
      </c>
      <c r="N39" s="59">
        <f t="shared" ca="1" si="20"/>
        <v>4.344702673881832</v>
      </c>
      <c r="O39" s="59">
        <f t="shared" ca="1" si="20"/>
        <v>10.300058101669137</v>
      </c>
      <c r="P39" s="59">
        <f t="shared" ca="1" si="20"/>
        <v>8.2947112233187479</v>
      </c>
      <c r="Q39" s="59">
        <f t="shared" ca="1" si="20"/>
        <v>3.4597663744752336</v>
      </c>
      <c r="R39" s="59">
        <f t="shared" ca="1" si="20"/>
        <v>3.1885181479010023</v>
      </c>
      <c r="S39" s="59">
        <f t="shared" ca="1" si="20"/>
        <v>11.317168817306831</v>
      </c>
      <c r="T39" s="59">
        <f t="shared" ca="1" si="20"/>
        <v>24.256422965084298</v>
      </c>
      <c r="U39" s="59">
        <f t="shared" ca="1" si="20"/>
        <v>9.5584050178411548</v>
      </c>
      <c r="V39" s="59">
        <f t="shared" ca="1" si="20"/>
        <v>0.10373704525533742</v>
      </c>
      <c r="W39" s="59">
        <f t="shared" ca="1" si="20"/>
        <v>6.3050014637491767</v>
      </c>
      <c r="X39" s="59">
        <f t="shared" ca="1" si="20"/>
        <v>9.3063975390568565</v>
      </c>
      <c r="Y39" s="59">
        <f t="shared" ca="1" si="20"/>
        <v>0.89797556876163687</v>
      </c>
      <c r="Z39" s="59">
        <f t="shared" ca="1" si="20"/>
        <v>12.078493892509011</v>
      </c>
      <c r="AA39" s="59">
        <f t="shared" ca="1" si="20"/>
        <v>42.245439430074164</v>
      </c>
      <c r="AB39" s="59">
        <f t="shared" ca="1" si="20"/>
        <v>1.5940798174152317</v>
      </c>
      <c r="AC39" s="59">
        <f t="shared" ca="1" si="20"/>
        <v>3.1567157679443243</v>
      </c>
      <c r="AD39" s="59">
        <f t="shared" ca="1" si="20"/>
        <v>4.909686757280542</v>
      </c>
      <c r="AE39" s="59">
        <f t="shared" ca="1" si="20"/>
        <v>18.232129476524221</v>
      </c>
      <c r="AF39" s="59">
        <f t="shared" ca="1" si="20"/>
        <v>2.4157890687581154</v>
      </c>
      <c r="AG39" s="59">
        <f t="shared" ca="1" si="20"/>
        <v>9.4817241665322545</v>
      </c>
      <c r="AH39" s="59">
        <f t="shared" ca="1" si="20"/>
        <v>8.7384423477340007</v>
      </c>
      <c r="AI39" s="59">
        <f t="shared" ca="1" si="20"/>
        <v>3.8817219203377191</v>
      </c>
      <c r="AJ39" s="59">
        <f t="shared" ca="1" si="20"/>
        <v>4.8993006713288514</v>
      </c>
      <c r="AK39" s="59">
        <f t="shared" ca="1" si="20"/>
        <v>0.8822907577869864</v>
      </c>
      <c r="AL39" s="59">
        <f t="shared" ca="1" si="20"/>
        <v>0.24070728149353995</v>
      </c>
      <c r="AM39" s="59">
        <f t="shared" ca="1" si="20"/>
        <v>11.321621481790503</v>
      </c>
      <c r="AN39" s="59">
        <f t="shared" ca="1" si="20"/>
        <v>7.9673325270693525</v>
      </c>
      <c r="AO39" s="59">
        <f t="shared" ca="1" si="20"/>
        <v>1.6146080699494378</v>
      </c>
      <c r="AP39" s="59">
        <f t="shared" ca="1" si="20"/>
        <v>9.319057300790913</v>
      </c>
      <c r="AQ39" s="59">
        <f t="shared" ca="1" si="20"/>
        <v>2.377239306124999</v>
      </c>
      <c r="AR39" s="59">
        <f t="shared" ca="1" si="20"/>
        <v>15.006627222085376</v>
      </c>
      <c r="AS39" s="59">
        <f t="shared" ca="1" si="20"/>
        <v>19.206785994318736</v>
      </c>
      <c r="AT39" s="59">
        <f t="shared" ca="1" si="20"/>
        <v>0.3710572796792197</v>
      </c>
    </row>
    <row r="40" spans="2:46" x14ac:dyDescent="0.3">
      <c r="B40" s="42" t="s">
        <v>475</v>
      </c>
      <c r="C40" s="62" t="s">
        <v>467</v>
      </c>
      <c r="D40" s="39">
        <f ca="1">D34</f>
        <v>1789.6895733710303</v>
      </c>
      <c r="E40" s="32">
        <f ca="1">E34</f>
        <v>3110.3563409540634</v>
      </c>
      <c r="F40" s="32">
        <f t="shared" ref="F40:AT40" ca="1" si="21">F34</f>
        <v>398.04813854780309</v>
      </c>
      <c r="G40" s="32">
        <f t="shared" ca="1" si="21"/>
        <v>2342.8676055841624</v>
      </c>
      <c r="H40" s="32">
        <f t="shared" ca="1" si="21"/>
        <v>2139.2616202487729</v>
      </c>
      <c r="I40" s="32">
        <f t="shared" ca="1" si="21"/>
        <v>4242.2913739166233</v>
      </c>
      <c r="J40" s="32">
        <f t="shared" ca="1" si="21"/>
        <v>2325.0656437492526</v>
      </c>
      <c r="K40" s="32">
        <f t="shared" ca="1" si="21"/>
        <v>4048.269608717555</v>
      </c>
      <c r="L40" s="32">
        <f t="shared" ca="1" si="21"/>
        <v>809.90656718235414</v>
      </c>
      <c r="M40" s="32">
        <f t="shared" ca="1" si="21"/>
        <v>2217.5018328246319</v>
      </c>
      <c r="N40" s="32">
        <f t="shared" ca="1" si="21"/>
        <v>279.66168423065096</v>
      </c>
      <c r="O40" s="32">
        <f t="shared" ca="1" si="21"/>
        <v>2860.324851719964</v>
      </c>
      <c r="P40" s="32">
        <f t="shared" ca="1" si="21"/>
        <v>1126.5084196684206</v>
      </c>
      <c r="Q40" s="32">
        <f t="shared" ca="1" si="21"/>
        <v>2028.2771295656755</v>
      </c>
      <c r="R40" s="32">
        <f t="shared" ca="1" si="21"/>
        <v>1571.0704501212431</v>
      </c>
      <c r="S40" s="32">
        <f t="shared" ca="1" si="21"/>
        <v>5420.7371084388424</v>
      </c>
      <c r="T40" s="32">
        <f t="shared" ca="1" si="21"/>
        <v>1201.6770983168262</v>
      </c>
      <c r="U40" s="32">
        <f t="shared" ca="1" si="21"/>
        <v>1360.3475013731731</v>
      </c>
      <c r="V40" s="32">
        <f t="shared" ca="1" si="21"/>
        <v>4272.2185813867782</v>
      </c>
      <c r="W40" s="32">
        <f t="shared" ca="1" si="21"/>
        <v>908.6887764864249</v>
      </c>
      <c r="X40" s="32">
        <f t="shared" ca="1" si="21"/>
        <v>2626.155110647192</v>
      </c>
      <c r="Y40" s="32">
        <f t="shared" ca="1" si="21"/>
        <v>2754.4619067291469</v>
      </c>
      <c r="Z40" s="32">
        <f t="shared" ca="1" si="21"/>
        <v>776.32390614045937</v>
      </c>
      <c r="AA40" s="32">
        <f t="shared" ca="1" si="21"/>
        <v>6565.1107851099041</v>
      </c>
      <c r="AB40" s="32">
        <f t="shared" ca="1" si="21"/>
        <v>976.49121331835704</v>
      </c>
      <c r="AC40" s="32">
        <f t="shared" ca="1" si="21"/>
        <v>561.04198094641811</v>
      </c>
      <c r="AD40" s="32">
        <f t="shared" ca="1" si="21"/>
        <v>1165.2788750192747</v>
      </c>
      <c r="AE40" s="32">
        <f t="shared" ca="1" si="21"/>
        <v>1427.8634972089571</v>
      </c>
      <c r="AF40" s="32">
        <f t="shared" ca="1" si="21"/>
        <v>1140.9809872608921</v>
      </c>
      <c r="AG40" s="32">
        <f t="shared" ca="1" si="21"/>
        <v>3240.2564043722782</v>
      </c>
      <c r="AH40" s="32">
        <f t="shared" ca="1" si="21"/>
        <v>178.32866037987003</v>
      </c>
      <c r="AI40" s="32">
        <f t="shared" ca="1" si="21"/>
        <v>160.99275491974933</v>
      </c>
      <c r="AJ40" s="32">
        <f t="shared" ca="1" si="21"/>
        <v>1522.0682372460476</v>
      </c>
      <c r="AK40" s="32">
        <f t="shared" ca="1" si="21"/>
        <v>1578.1812253485111</v>
      </c>
      <c r="AL40" s="32">
        <f t="shared" ca="1" si="21"/>
        <v>4069.5093901202454</v>
      </c>
      <c r="AM40" s="32">
        <f t="shared" ca="1" si="21"/>
        <v>721.09051118164712</v>
      </c>
      <c r="AN40" s="32">
        <f t="shared" ca="1" si="21"/>
        <v>3311.352334716662</v>
      </c>
      <c r="AO40" s="32">
        <f t="shared" ca="1" si="21"/>
        <v>3418.7666824177968</v>
      </c>
      <c r="AP40" s="32">
        <f t="shared" ca="1" si="21"/>
        <v>3250.9024316613959</v>
      </c>
      <c r="AQ40" s="32">
        <f t="shared" ca="1" si="21"/>
        <v>1505.3763531637692</v>
      </c>
      <c r="AR40" s="32">
        <f t="shared" ca="1" si="21"/>
        <v>521.57386981352522</v>
      </c>
      <c r="AS40" s="32">
        <f t="shared" ca="1" si="21"/>
        <v>2481.5315048543002</v>
      </c>
      <c r="AT40" s="32">
        <f t="shared" ca="1" si="21"/>
        <v>4142.0430365966595</v>
      </c>
    </row>
    <row r="41" spans="2:46" ht="15" thickBot="1" x14ac:dyDescent="0.35">
      <c r="B41" s="72" t="s">
        <v>390</v>
      </c>
      <c r="C41" s="63" t="s">
        <v>476</v>
      </c>
      <c r="D41" s="51">
        <f ca="1">ABS(D38-D40)/D38*100</f>
        <v>14.284136230589418</v>
      </c>
      <c r="E41" s="51">
        <f ca="1">ABS(E38-E40)/E38*100</f>
        <v>41.701883414763707</v>
      </c>
      <c r="F41" s="51">
        <f t="shared" ref="F41:AT41" ca="1" si="22">ABS(F38-F40)/F38*100</f>
        <v>57.955610534842492</v>
      </c>
      <c r="G41" s="51">
        <f t="shared" ca="1" si="22"/>
        <v>44.621457134824844</v>
      </c>
      <c r="H41" s="51">
        <f t="shared" ca="1" si="22"/>
        <v>21.197757648222371</v>
      </c>
      <c r="I41" s="51">
        <f t="shared" ca="1" si="22"/>
        <v>33.363450924760244</v>
      </c>
      <c r="J41" s="51">
        <f t="shared" ca="1" si="22"/>
        <v>13.996158254032784</v>
      </c>
      <c r="K41" s="51">
        <f t="shared" ca="1" si="22"/>
        <v>32.253172450753183</v>
      </c>
      <c r="L41" s="51">
        <f t="shared" ca="1" si="22"/>
        <v>13.11544234390421</v>
      </c>
      <c r="M41" s="51">
        <f t="shared" ca="1" si="22"/>
        <v>36.882829186705671</v>
      </c>
      <c r="N41" s="51">
        <f t="shared" ca="1" si="22"/>
        <v>37.764376468300966</v>
      </c>
      <c r="O41" s="51">
        <f t="shared" ca="1" si="22"/>
        <v>60.062946374928039</v>
      </c>
      <c r="P41" s="51">
        <f t="shared" ca="1" si="22"/>
        <v>10.252675297289628</v>
      </c>
      <c r="Q41" s="51">
        <f t="shared" ca="1" si="22"/>
        <v>93.353396526756484</v>
      </c>
      <c r="R41" s="51">
        <f t="shared" ca="1" si="22"/>
        <v>7.5339117126107524</v>
      </c>
      <c r="S41" s="51">
        <f t="shared" ca="1" si="22"/>
        <v>1.8361282817742322</v>
      </c>
      <c r="T41" s="51">
        <f t="shared" ca="1" si="22"/>
        <v>15.668216220697481</v>
      </c>
      <c r="U41" s="51">
        <f t="shared" ca="1" si="22"/>
        <v>26.661778526366213</v>
      </c>
      <c r="V41" s="51">
        <f t="shared" ca="1" si="22"/>
        <v>28.025729139549838</v>
      </c>
      <c r="W41" s="51">
        <f t="shared" ca="1" si="22"/>
        <v>4.2672147431353871</v>
      </c>
      <c r="X41" s="51">
        <f t="shared" ca="1" si="22"/>
        <v>197.75001254503312</v>
      </c>
      <c r="Y41" s="51">
        <f t="shared" ca="1" si="22"/>
        <v>28.025187391547611</v>
      </c>
      <c r="Z41" s="51">
        <f t="shared" ca="1" si="22"/>
        <v>8.9424510441284522</v>
      </c>
      <c r="AA41" s="51">
        <f t="shared" ca="1" si="22"/>
        <v>46.411926518954147</v>
      </c>
      <c r="AB41" s="51">
        <f t="shared" ca="1" si="22"/>
        <v>2.3118033895201062</v>
      </c>
      <c r="AC41" s="51">
        <f t="shared" ca="1" si="22"/>
        <v>5.4986801328353057</v>
      </c>
      <c r="AD41" s="51">
        <f t="shared" ca="1" si="22"/>
        <v>6.8573016982370154</v>
      </c>
      <c r="AE41" s="51">
        <f t="shared" ca="1" si="22"/>
        <v>61.981111424725711</v>
      </c>
      <c r="AF41" s="51">
        <f t="shared" ca="1" si="22"/>
        <v>10.239708914095855</v>
      </c>
      <c r="AG41" s="51">
        <f t="shared" ca="1" si="22"/>
        <v>50.63953530322074</v>
      </c>
      <c r="AH41" s="51">
        <f t="shared" ca="1" si="22"/>
        <v>52.417658444333362</v>
      </c>
      <c r="AI41" s="51">
        <f t="shared" ca="1" si="22"/>
        <v>27.772027714086772</v>
      </c>
      <c r="AJ41" s="51">
        <f t="shared" ca="1" si="22"/>
        <v>20.914222850814081</v>
      </c>
      <c r="AK41" s="51">
        <f t="shared" ca="1" si="22"/>
        <v>11.927746478617811</v>
      </c>
      <c r="AL41" s="51">
        <f t="shared" ca="1" si="22"/>
        <v>34.751966560273026</v>
      </c>
      <c r="AM41" s="51">
        <f t="shared" ca="1" si="22"/>
        <v>1.2483166500487322</v>
      </c>
      <c r="AN41" s="51">
        <f t="shared" ca="1" si="22"/>
        <v>26.82314571875381</v>
      </c>
      <c r="AO41" s="51">
        <f t="shared" ca="1" si="22"/>
        <v>23.505895105588557</v>
      </c>
      <c r="AP41" s="51">
        <f t="shared" ca="1" si="22"/>
        <v>32.906886004145377</v>
      </c>
      <c r="AQ41" s="51">
        <f t="shared" ca="1" si="22"/>
        <v>11.49284203553319</v>
      </c>
      <c r="AR41" s="51">
        <f t="shared" ca="1" si="22"/>
        <v>26.289072594073904</v>
      </c>
      <c r="AS41" s="51">
        <f t="shared" ca="1" si="22"/>
        <v>9.078307905683527</v>
      </c>
      <c r="AT41" s="51">
        <f t="shared" ca="1" si="22"/>
        <v>24.050405408704986</v>
      </c>
    </row>
  </sheetData>
  <mergeCells count="4">
    <mergeCell ref="B3:C3"/>
    <mergeCell ref="B10:C10"/>
    <mergeCell ref="B2:C2"/>
    <mergeCell ref="B36:C36"/>
  </mergeCells>
  <phoneticPr fontId="5" type="noConversion"/>
  <conditionalFormatting sqref="D39:AT3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1:AT41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disablePrompts="1" count="1">
    <dataValidation type="list" allowBlank="1" showInputMessage="1" showErrorMessage="1" sqref="D11:AT11" xr:uid="{010FF1AD-86ED-474C-8FD8-C8A689911E12}">
      <formula1>"Rectangular, Circular"</formula1>
    </dataValidation>
  </dataValidations>
  <pageMargins left="0.7" right="0.7" top="0.75" bottom="0.75" header="0.3" footer="0.3"/>
  <pageSetup scale="70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5466B-57C1-4B23-AEEC-010DD9DB1C4F}">
  <dimension ref="A1:AT43"/>
  <sheetViews>
    <sheetView topLeftCell="A32" workbookViewId="0">
      <selection activeCell="D37" sqref="D37"/>
    </sheetView>
  </sheetViews>
  <sheetFormatPr defaultColWidth="17.88671875" defaultRowHeight="14.4" x14ac:dyDescent="0.3"/>
  <cols>
    <col min="1" max="1" width="9.109375" customWidth="1"/>
    <col min="2" max="2" width="46.5546875" style="8" customWidth="1"/>
    <col min="3" max="3" width="6.88671875" style="61" customWidth="1"/>
    <col min="4" max="4" width="17.88671875" style="31"/>
  </cols>
  <sheetData>
    <row r="1" spans="1:46" ht="15" thickBot="1" x14ac:dyDescent="0.35"/>
    <row r="2" spans="1:46" s="40" customFormat="1" ht="36" customHeight="1" thickBot="1" x14ac:dyDescent="0.4">
      <c r="A2"/>
      <c r="B2" s="125" t="s">
        <v>455</v>
      </c>
      <c r="C2" s="126"/>
      <c r="D2" s="36"/>
    </row>
    <row r="3" spans="1:46" ht="18" x14ac:dyDescent="0.35">
      <c r="B3" s="127" t="s">
        <v>393</v>
      </c>
      <c r="C3" s="128"/>
      <c r="D3" s="52" cm="1">
        <f t="array" ref="D3:AT3">TRANSPOSE('predictions_with_index Rect'!A3:A45)+1</f>
        <v>31</v>
      </c>
      <c r="E3" s="45">
        <v>174</v>
      </c>
      <c r="F3" s="45">
        <v>141</v>
      </c>
      <c r="G3" s="45">
        <v>76</v>
      </c>
      <c r="H3" s="45">
        <v>61</v>
      </c>
      <c r="I3" s="45">
        <v>209</v>
      </c>
      <c r="J3" s="45">
        <v>46</v>
      </c>
      <c r="K3" s="45">
        <v>184</v>
      </c>
      <c r="L3" s="45">
        <v>10</v>
      </c>
      <c r="M3" s="45">
        <v>101</v>
      </c>
      <c r="N3" s="45">
        <v>138</v>
      </c>
      <c r="O3" s="45">
        <v>205</v>
      </c>
      <c r="P3" s="45">
        <v>157</v>
      </c>
      <c r="Q3" s="45">
        <v>83</v>
      </c>
      <c r="R3" s="45">
        <v>16</v>
      </c>
      <c r="S3" s="45">
        <v>201</v>
      </c>
      <c r="T3" s="45">
        <v>168</v>
      </c>
      <c r="U3" s="45">
        <v>19</v>
      </c>
      <c r="V3" s="45">
        <v>210</v>
      </c>
      <c r="W3" s="45">
        <v>87</v>
      </c>
      <c r="X3" s="45">
        <v>80</v>
      </c>
      <c r="Y3" s="45">
        <v>56</v>
      </c>
      <c r="Z3" s="45">
        <v>149</v>
      </c>
      <c r="AA3" s="45">
        <v>207</v>
      </c>
      <c r="AB3" s="45">
        <v>151</v>
      </c>
      <c r="AC3" s="45">
        <v>144</v>
      </c>
      <c r="AD3" s="45">
        <v>26</v>
      </c>
      <c r="AE3" s="45">
        <v>105</v>
      </c>
      <c r="AF3" s="45">
        <v>17</v>
      </c>
      <c r="AG3" s="45">
        <v>178</v>
      </c>
      <c r="AH3" s="45">
        <v>136</v>
      </c>
      <c r="AI3" s="45">
        <v>127</v>
      </c>
      <c r="AJ3" s="45">
        <v>110</v>
      </c>
      <c r="AK3" s="45">
        <v>69</v>
      </c>
      <c r="AL3" s="45">
        <v>74</v>
      </c>
      <c r="AM3" s="45">
        <v>148</v>
      </c>
      <c r="AN3" s="45">
        <v>182</v>
      </c>
      <c r="AO3" s="45">
        <v>97</v>
      </c>
      <c r="AP3" s="45">
        <v>190</v>
      </c>
      <c r="AQ3" s="45">
        <v>94</v>
      </c>
      <c r="AR3" s="45">
        <v>116</v>
      </c>
      <c r="AS3" s="45">
        <v>164</v>
      </c>
      <c r="AT3" s="45">
        <v>196</v>
      </c>
    </row>
    <row r="4" spans="1:46" ht="15.6" x14ac:dyDescent="0.3">
      <c r="B4" s="34" t="s">
        <v>394</v>
      </c>
      <c r="C4" s="62" t="s">
        <v>395</v>
      </c>
      <c r="D4" s="53">
        <f ca="1">IF(D11="Rectangular",OFFSET(Rect!$J$7,D$3-1,),OFFSET(Circular!$I$3,D$3-1,))</f>
        <v>320.60000000000002</v>
      </c>
      <c r="E4" s="33">
        <f ca="1">IF(E11="Rectangular",OFFSET(Rect!$J$7,E$3-1,),OFFSET(Circular!$I$3,E$3-1,))</f>
        <v>493</v>
      </c>
      <c r="F4" s="33">
        <f ca="1">IF(F11="Rectangular",OFFSET(Rect!$J$7,F$3-1,),OFFSET(Circular!$I$3,F$3-1,))</f>
        <v>293</v>
      </c>
      <c r="G4" s="33">
        <f ca="1">IF(G11="Rectangular",OFFSET(Rect!$J$7,G$3-1,),OFFSET(Circular!$I$3,G$3-1,))</f>
        <v>258</v>
      </c>
      <c r="H4" s="33">
        <f ca="1">IF(H11="Rectangular",OFFSET(Rect!$J$7,H$3-1,),OFFSET(Circular!$I$3,H$3-1,))</f>
        <v>400.7</v>
      </c>
      <c r="I4" s="33">
        <f ca="1">IF(I11="Rectangular",OFFSET(Rect!$J$7,I$3-1,),OFFSET(Circular!$I$3,I$3-1,))</f>
        <v>346.1</v>
      </c>
      <c r="J4" s="33">
        <f ca="1">IF(J11="Rectangular",OFFSET(Rect!$J$7,J$3-1,),OFFSET(Circular!$I$3,J$3-1,))</f>
        <v>292</v>
      </c>
      <c r="K4" s="33">
        <f ca="1">IF(K11="Rectangular",OFFSET(Rect!$J$7,K$3-1,),OFFSET(Circular!$I$3,K$3-1,))</f>
        <v>280.10000000000002</v>
      </c>
      <c r="L4" s="33">
        <f ca="1">IF(L11="Rectangular",OFFSET(Rect!$J$7,L$3-1,),OFFSET(Circular!$I$3,L$3-1,))</f>
        <v>320</v>
      </c>
      <c r="M4" s="33">
        <f ca="1">IF(M11="Rectangular",OFFSET(Rect!$J$7,M$3-1,),OFFSET(Circular!$I$3,M$3-1,))</f>
        <v>286.7</v>
      </c>
      <c r="N4" s="33">
        <f ca="1">IF(N11="Rectangular",OFFSET(Rect!$J$7,N$3-1,),OFFSET(Circular!$I$3,N$3-1,))</f>
        <v>258</v>
      </c>
      <c r="O4" s="33">
        <f ca="1">IF(O11="Rectangular",OFFSET(Rect!$J$7,O$3-1,),OFFSET(Circular!$I$3,O$3-1,))</f>
        <v>346.1</v>
      </c>
      <c r="P4" s="33">
        <f ca="1">IF(P11="Rectangular",OFFSET(Rect!$J$7,P$3-1,),OFFSET(Circular!$I$3,P$3-1,))</f>
        <v>288</v>
      </c>
      <c r="Q4" s="33">
        <f ca="1">IF(Q11="Rectangular",OFFSET(Rect!$J$7,Q$3-1,),OFFSET(Circular!$I$3,Q$3-1,))</f>
        <v>258</v>
      </c>
      <c r="R4" s="33">
        <f ca="1">IF(R11="Rectangular",OFFSET(Rect!$J$7,R$3-1,),OFFSET(Circular!$I$3,R$3-1,))</f>
        <v>274</v>
      </c>
      <c r="S4" s="33">
        <f ca="1">IF(S11="Rectangular",OFFSET(Rect!$J$7,S$3-1,),OFFSET(Circular!$I$3,S$3-1,))</f>
        <v>346.1</v>
      </c>
      <c r="T4" s="33">
        <f ca="1">IF(T11="Rectangular",OFFSET(Rect!$J$7,T$3-1,),OFFSET(Circular!$I$3,T$3-1,))</f>
        <v>300</v>
      </c>
      <c r="U4" s="33">
        <f ca="1">IF(U11="Rectangular",OFFSET(Rect!$J$7,U$3-1,),OFFSET(Circular!$I$3,U$3-1,))</f>
        <v>279</v>
      </c>
      <c r="V4" s="33">
        <f ca="1">IF(V11="Rectangular",OFFSET(Rect!$J$7,V$3-1,),OFFSET(Circular!$I$3,V$3-1,))</f>
        <v>346.1</v>
      </c>
      <c r="W4" s="33">
        <f ca="1">IF(W11="Rectangular",OFFSET(Rect!$J$7,W$3-1,),OFFSET(Circular!$I$3,W$3-1,))</f>
        <v>321</v>
      </c>
      <c r="X4" s="33">
        <f ca="1">IF(X11="Rectangular",OFFSET(Rect!$J$7,X$3-1,),OFFSET(Circular!$I$3,X$3-1,))</f>
        <v>258</v>
      </c>
      <c r="Y4" s="33">
        <f ca="1">IF(Y11="Rectangular",OFFSET(Rect!$J$7,Y$3-1,),OFFSET(Circular!$I$3,Y$3-1,))</f>
        <v>401</v>
      </c>
      <c r="Z4" s="33">
        <f ca="1">IF(Z11="Rectangular",OFFSET(Rect!$J$7,Z$3-1,),OFFSET(Circular!$I$3,Z$3-1,))</f>
        <v>333</v>
      </c>
      <c r="AA4" s="33">
        <f ca="1">IF(AA11="Rectangular",OFFSET(Rect!$J$7,AA$3-1,),OFFSET(Circular!$I$3,AA$3-1,))</f>
        <v>346.1</v>
      </c>
      <c r="AB4" s="33">
        <f ca="1">IF(AB11="Rectangular",OFFSET(Rect!$J$7,AB$3-1,),OFFSET(Circular!$I$3,AB$3-1,))</f>
        <v>333</v>
      </c>
      <c r="AC4" s="33">
        <f ca="1">IF(AC11="Rectangular",OFFSET(Rect!$J$7,AC$3-1,),OFFSET(Circular!$I$3,AC$3-1,))</f>
        <v>267</v>
      </c>
      <c r="AD4" s="33">
        <f ca="1">IF(AD11="Rectangular",OFFSET(Rect!$J$7,AD$3-1,),OFFSET(Circular!$I$3,AD$3-1,))</f>
        <v>274</v>
      </c>
      <c r="AE4" s="33">
        <f ca="1">IF(AE11="Rectangular",OFFSET(Rect!$J$7,AE$3-1,),OFFSET(Circular!$I$3,AE$3-1,))</f>
        <v>286.7</v>
      </c>
      <c r="AF4" s="33">
        <f ca="1">IF(AF11="Rectangular",OFFSET(Rect!$J$7,AF$3-1,),OFFSET(Circular!$I$3,AF$3-1,))</f>
        <v>279</v>
      </c>
      <c r="AG4" s="33">
        <f ca="1">IF(AG11="Rectangular",OFFSET(Rect!$J$7,AG$3-1,),OFFSET(Circular!$I$3,AG$3-1,))</f>
        <v>228.2</v>
      </c>
      <c r="AH4" s="33">
        <f ca="1">IF(AH11="Rectangular",OFFSET(Rect!$J$7,AH$3-1,),OFFSET(Circular!$I$3,AH$3-1,))</f>
        <v>258</v>
      </c>
      <c r="AI4" s="33">
        <f ca="1">IF(AI11="Rectangular",OFFSET(Rect!$J$7,AI$3-1,),OFFSET(Circular!$I$3,AI$3-1,))</f>
        <v>544</v>
      </c>
      <c r="AJ4" s="33">
        <f ca="1">IF(AJ11="Rectangular",OFFSET(Rect!$J$7,AJ$3-1,),OFFSET(Circular!$I$3,AJ$3-1,))</f>
        <v>339.6</v>
      </c>
      <c r="AK4" s="33">
        <f ca="1">IF(AK11="Rectangular",OFFSET(Rect!$J$7,AK$3-1,),OFFSET(Circular!$I$3,AK$3-1,))</f>
        <v>400.7</v>
      </c>
      <c r="AL4" s="33">
        <f ca="1">IF(AL11="Rectangular",OFFSET(Rect!$J$7,AL$3-1,),OFFSET(Circular!$I$3,AL$3-1,))</f>
        <v>258</v>
      </c>
      <c r="AM4" s="33">
        <f ca="1">IF(AM11="Rectangular",OFFSET(Rect!$J$7,AM$3-1,),OFFSET(Circular!$I$3,AM$3-1,))</f>
        <v>333</v>
      </c>
      <c r="AN4" s="33">
        <f ca="1">IF(AN11="Rectangular",OFFSET(Rect!$J$7,AN$3-1,),OFFSET(Circular!$I$3,AN$3-1,))</f>
        <v>324.39999999999998</v>
      </c>
      <c r="AO4" s="33">
        <f ca="1">IF(AO11="Rectangular",OFFSET(Rect!$J$7,AO$3-1,),OFFSET(Circular!$I$3,AO$3-1,))</f>
        <v>412</v>
      </c>
      <c r="AP4" s="33">
        <f ca="1">IF(AP11="Rectangular",OFFSET(Rect!$J$7,AP$3-1,),OFFSET(Circular!$I$3,AP$3-1,))</f>
        <v>269.3</v>
      </c>
      <c r="AQ4" s="33">
        <f ca="1">IF(AQ11="Rectangular",OFFSET(Rect!$J$7,AQ$3-1,),OFFSET(Circular!$I$3,AQ$3-1,))</f>
        <v>322</v>
      </c>
      <c r="AR4" s="33">
        <f ca="1">IF(AR11="Rectangular",OFFSET(Rect!$J$7,AR$3-1,),OFFSET(Circular!$I$3,AR$3-1,))</f>
        <v>242</v>
      </c>
      <c r="AS4" s="33">
        <f ca="1">IF(AS11="Rectangular",OFFSET(Rect!$J$7,AS$3-1,),OFFSET(Circular!$I$3,AS$3-1,))</f>
        <v>318</v>
      </c>
      <c r="AT4" s="33">
        <f ca="1">IF(AT11="Rectangular",OFFSET(Rect!$J$7,AT$3-1,),OFFSET(Circular!$I$3,AT$3-1,))</f>
        <v>269.3</v>
      </c>
    </row>
    <row r="5" spans="1:46" ht="15.6" x14ac:dyDescent="0.3">
      <c r="B5" s="34" t="s">
        <v>396</v>
      </c>
      <c r="C5" s="62" t="s">
        <v>395</v>
      </c>
      <c r="D5" s="54">
        <f ca="1">IF(D11="Rectangular",OFFSET(Rect!$M$7,D$3-1,),OFFSET(Circular!$M$3,D$3-1,))</f>
        <v>36.299999999999997</v>
      </c>
      <c r="E5" s="47">
        <f ca="1">IF(E11="Rectangular",OFFSET(Rect!$M$7,E$3-1,),OFFSET(Circular!$M$3,E$3-1,))</f>
        <v>54.5</v>
      </c>
      <c r="F5" s="47">
        <f ca="1">IF(F11="Rectangular",OFFSET(Rect!$M$7,F$3-1,),OFFSET(Circular!$M$3,F$3-1,))</f>
        <v>85.8</v>
      </c>
      <c r="G5" s="47">
        <f ca="1">IF(G11="Rectangular",OFFSET(Rect!$M$7,G$3-1,),OFFSET(Circular!$M$3,G$3-1,))</f>
        <v>49.9</v>
      </c>
      <c r="H5" s="47">
        <f ca="1">IF(H11="Rectangular",OFFSET(Rect!$M$7,H$3-1,),OFFSET(Circular!$M$3,H$3-1,))</f>
        <v>34.64</v>
      </c>
      <c r="I5" s="47">
        <f ca="1">IF(I11="Rectangular",OFFSET(Rect!$M$7,I$3-1,),OFFSET(Circular!$M$3,I$3-1,))</f>
        <v>45.84</v>
      </c>
      <c r="J5" s="47">
        <f ca="1">IF(J11="Rectangular",OFFSET(Rect!$M$7,J$3-1,),OFFSET(Circular!$M$3,J$3-1,))</f>
        <v>144.4</v>
      </c>
      <c r="K5" s="47">
        <f ca="1">IF(K11="Rectangular",OFFSET(Rect!$M$7,K$3-1,),OFFSET(Circular!$M$3,K$3-1,))</f>
        <v>31.4</v>
      </c>
      <c r="L5" s="47">
        <f ca="1">IF(L11="Rectangular",OFFSET(Rect!$M$7,L$3-1,),OFFSET(Circular!$M$3,L$3-1,))</f>
        <v>20</v>
      </c>
      <c r="M5" s="47">
        <f ca="1">IF(M11="Rectangular",OFFSET(Rect!$M$7,M$3-1,),OFFSET(Circular!$M$3,M$3-1,))</f>
        <v>50.72</v>
      </c>
      <c r="N5" s="47">
        <f ca="1">IF(N11="Rectangular",OFFSET(Rect!$M$7,N$3-1,),OFFSET(Circular!$M$3,N$3-1,))</f>
        <v>85.8</v>
      </c>
      <c r="O5" s="47">
        <f ca="1">IF(O11="Rectangular",OFFSET(Rect!$M$7,O$3-1,),OFFSET(Circular!$M$3,O$3-1,))</f>
        <v>33.839999999999996</v>
      </c>
      <c r="P5" s="47">
        <f ca="1">IF(P11="Rectangular",OFFSET(Rect!$M$7,P$3-1,),OFFSET(Circular!$M$3,P$3-1,))</f>
        <v>34.4</v>
      </c>
      <c r="Q5" s="47">
        <f ca="1">IF(Q11="Rectangular",OFFSET(Rect!$M$7,Q$3-1,),OFFSET(Circular!$M$3,Q$3-1,))</f>
        <v>63.6</v>
      </c>
      <c r="R5" s="47">
        <f ca="1">IF(R11="Rectangular",OFFSET(Rect!$M$7,R$3-1,),OFFSET(Circular!$M$3,R$3-1,))</f>
        <v>30</v>
      </c>
      <c r="S5" s="47">
        <f ca="1">IF(S11="Rectangular",OFFSET(Rect!$M$7,S$3-1,),OFFSET(Circular!$M$3,S$3-1,))</f>
        <v>33.119999999999997</v>
      </c>
      <c r="T5" s="47">
        <f ca="1">IF(T11="Rectangular",OFFSET(Rect!$M$7,T$3-1,),OFFSET(Circular!$M$3,T$3-1,))</f>
        <v>39</v>
      </c>
      <c r="U5" s="47">
        <f ca="1">IF(U11="Rectangular",OFFSET(Rect!$M$7,U$3-1,),OFFSET(Circular!$M$3,U$3-1,))</f>
        <v>30</v>
      </c>
      <c r="V5" s="47">
        <f ca="1">IF(V11="Rectangular",OFFSET(Rect!$M$7,V$3-1,),OFFSET(Circular!$M$3,V$3-1,))</f>
        <v>41.680000000000007</v>
      </c>
      <c r="W5" s="47">
        <f ca="1">IF(W11="Rectangular",OFFSET(Rect!$M$7,W$3-1,),OFFSET(Circular!$M$3,W$3-1,))</f>
        <v>63.6</v>
      </c>
      <c r="X5" s="47">
        <f ca="1">IF(X11="Rectangular",OFFSET(Rect!$M$7,X$3-1,),OFFSET(Circular!$M$3,X$3-1,))</f>
        <v>63.6</v>
      </c>
      <c r="Y5" s="47">
        <f ca="1">IF(Y11="Rectangular",OFFSET(Rect!$M$7,Y$3-1,),OFFSET(Circular!$M$3,Y$3-1,))</f>
        <v>35.200000000000003</v>
      </c>
      <c r="Z5" s="47">
        <f ca="1">IF(Z11="Rectangular",OFFSET(Rect!$M$7,Z$3-1,),OFFSET(Circular!$M$3,Z$3-1,))</f>
        <v>77</v>
      </c>
      <c r="AA5" s="47">
        <f ca="1">IF(AA11="Rectangular",OFFSET(Rect!$M$7,AA$3-1,),OFFSET(Circular!$M$3,AA$3-1,))</f>
        <v>52.64</v>
      </c>
      <c r="AB5" s="47">
        <f ca="1">IF(AB11="Rectangular",OFFSET(Rect!$M$7,AB$3-1,),OFFSET(Circular!$M$3,AB$3-1,))</f>
        <v>34.4</v>
      </c>
      <c r="AC5" s="47">
        <f ca="1">IF(AC11="Rectangular",OFFSET(Rect!$M$7,AC$3-1,),OFFSET(Circular!$M$3,AC$3-1,))</f>
        <v>85.8</v>
      </c>
      <c r="AD5" s="47">
        <f ca="1">IF(AD11="Rectangular",OFFSET(Rect!$M$7,AD$3-1,),OFFSET(Circular!$M$3,AD$3-1,))</f>
        <v>62.4</v>
      </c>
      <c r="AE5" s="47">
        <f ca="1">IF(AE11="Rectangular",OFFSET(Rect!$M$7,AE$3-1,),OFFSET(Circular!$M$3,AE$3-1,))</f>
        <v>46.88</v>
      </c>
      <c r="AF5" s="47">
        <f ca="1">IF(AF11="Rectangular",OFFSET(Rect!$M$7,AF$3-1,),OFFSET(Circular!$M$3,AF$3-1,))</f>
        <v>20</v>
      </c>
      <c r="AG5" s="47">
        <f ca="1">IF(AG11="Rectangular",OFFSET(Rect!$M$7,AG$3-1,),OFFSET(Circular!$M$3,AG$3-1,))</f>
        <v>35.799999999999997</v>
      </c>
      <c r="AH5" s="47">
        <f ca="1">IF(AH11="Rectangular",OFFSET(Rect!$M$7,AH$3-1,),OFFSET(Circular!$M$3,AH$3-1,))</f>
        <v>36.4</v>
      </c>
      <c r="AI5" s="47">
        <f ca="1">IF(AI11="Rectangular",OFFSET(Rect!$M$7,AI$3-1,),OFFSET(Circular!$M$3,AI$3-1,))</f>
        <v>43.04</v>
      </c>
      <c r="AJ5" s="47">
        <f ca="1">IF(AJ11="Rectangular",OFFSET(Rect!$M$7,AJ$3-1,),OFFSET(Circular!$M$3,AJ$3-1,))</f>
        <v>41</v>
      </c>
      <c r="AK5" s="47">
        <f ca="1">IF(AK11="Rectangular",OFFSET(Rect!$M$7,AK$3-1,),OFFSET(Circular!$M$3,AK$3-1,))</f>
        <v>33.76</v>
      </c>
      <c r="AL5" s="47">
        <f ca="1">IF(AL11="Rectangular",OFFSET(Rect!$M$7,AL$3-1,),OFFSET(Circular!$M$3,AL$3-1,))</f>
        <v>49.9</v>
      </c>
      <c r="AM5" s="47">
        <f ca="1">IF(AM11="Rectangular",OFFSET(Rect!$M$7,AM$3-1,),OFFSET(Circular!$M$3,AM$3-1,))</f>
        <v>77</v>
      </c>
      <c r="AN5" s="47">
        <f ca="1">IF(AN11="Rectangular",OFFSET(Rect!$M$7,AN$3-1,),OFFSET(Circular!$M$3,AN$3-1,))</f>
        <v>31.4</v>
      </c>
      <c r="AO5" s="47">
        <f ca="1">IF(AO11="Rectangular",OFFSET(Rect!$M$7,AO$3-1,),OFFSET(Circular!$M$3,AO$3-1,))</f>
        <v>65</v>
      </c>
      <c r="AP5" s="47">
        <f ca="1">IF(AP11="Rectangular",OFFSET(Rect!$M$7,AP$3-1,),OFFSET(Circular!$M$3,AP$3-1,))</f>
        <v>35.6</v>
      </c>
      <c r="AQ5" s="47">
        <f ca="1">IF(AQ11="Rectangular",OFFSET(Rect!$M$7,AQ$3-1,),OFFSET(Circular!$M$3,AQ$3-1,))</f>
        <v>125.2</v>
      </c>
      <c r="AR5" s="47">
        <f ca="1">IF(AR11="Rectangular",OFFSET(Rect!$M$7,AR$3-1,),OFFSET(Circular!$M$3,AR$3-1,))</f>
        <v>35.44</v>
      </c>
      <c r="AS5" s="47">
        <f ca="1">IF(AS11="Rectangular",OFFSET(Rect!$M$7,AS$3-1,),OFFSET(Circular!$M$3,AS$3-1,))</f>
        <v>77</v>
      </c>
      <c r="AT5" s="47">
        <f ca="1">IF(AT11="Rectangular",OFFSET(Rect!$M$7,AT$3-1,),OFFSET(Circular!$M$3,AT$3-1,))</f>
        <v>33.839999999999996</v>
      </c>
    </row>
    <row r="6" spans="1:46" ht="15.6" x14ac:dyDescent="0.3">
      <c r="B6" s="34" t="s">
        <v>463</v>
      </c>
      <c r="C6" s="62" t="s">
        <v>395</v>
      </c>
      <c r="D6" s="54">
        <f ca="1">IF(D11="Rectangular",OFFSET(Rect!$I$7,D$3-1,),OFFSET(Circular!$H$3,D$3-1,))</f>
        <v>184200</v>
      </c>
      <c r="E6" s="47">
        <f ca="1">IF(E11="Rectangular",OFFSET(Rect!$I$7,E$3-1,),OFFSET(Circular!$H$3,E$3-1,))</f>
        <v>215000</v>
      </c>
      <c r="F6" s="47">
        <f ca="1">IF(F11="Rectangular",OFFSET(Rect!$I$7,F$3-1,),OFFSET(Circular!$H$3,F$3-1,))</f>
        <v>195000</v>
      </c>
      <c r="G6" s="47">
        <f ca="1">IF(G11="Rectangular",OFFSET(Rect!$I$7,G$3-1,),OFFSET(Circular!$H$3,G$3-1,))</f>
        <v>202000</v>
      </c>
      <c r="H6" s="47">
        <f ca="1">IF(H11="Rectangular",OFFSET(Rect!$I$7,H$3-1,),OFFSET(Circular!$H$3,H$3-1,))</f>
        <v>184433</v>
      </c>
      <c r="I6" s="47">
        <f ca="1">IF(I11="Rectangular",OFFSET(Rect!$I$7,I$3-1,),OFFSET(Circular!$H$3,I$3-1,))</f>
        <v>199500</v>
      </c>
      <c r="J6" s="47">
        <f ca="1">IF(J11="Rectangular",OFFSET(Rect!$I$7,J$3-1,),OFFSET(Circular!$H$3,J$3-1,))</f>
        <v>202000</v>
      </c>
      <c r="K6" s="47">
        <f ca="1">IF(K11="Rectangular",OFFSET(Rect!$I$7,K$3-1,),OFFSET(Circular!$H$3,K$3-1,))</f>
        <v>195000</v>
      </c>
      <c r="L6" s="47">
        <f ca="1">IF(L11="Rectangular",OFFSET(Rect!$I$7,L$3-1,),OFFSET(Circular!$H$3,L$3-1,))</f>
        <v>195000</v>
      </c>
      <c r="M6" s="47">
        <f ca="1">IF(M11="Rectangular",OFFSET(Rect!$I$7,M$3-1,),OFFSET(Circular!$H$3,M$3-1,))</f>
        <v>185000</v>
      </c>
      <c r="N6" s="47">
        <f ca="1">IF(N11="Rectangular",OFFSET(Rect!$I$7,N$3-1,),OFFSET(Circular!$H$3,N$3-1,))</f>
        <v>202000</v>
      </c>
      <c r="O6" s="47">
        <f ca="1">IF(O11="Rectangular",OFFSET(Rect!$I$7,O$3-1,),OFFSET(Circular!$H$3,O$3-1,))</f>
        <v>199500</v>
      </c>
      <c r="P6" s="47">
        <f ca="1">IF(P11="Rectangular",OFFSET(Rect!$I$7,P$3-1,),OFFSET(Circular!$H$3,P$3-1,))</f>
        <v>202000</v>
      </c>
      <c r="Q6" s="47">
        <f ca="1">IF(Q11="Rectangular",OFFSET(Rect!$I$7,Q$3-1,),OFFSET(Circular!$H$3,Q$3-1,))</f>
        <v>202000</v>
      </c>
      <c r="R6" s="47">
        <f ca="1">IF(R11="Rectangular",OFFSET(Rect!$I$7,R$3-1,),OFFSET(Circular!$H$3,R$3-1,))</f>
        <v>195000</v>
      </c>
      <c r="S6" s="47">
        <f ca="1">IF(S11="Rectangular",OFFSET(Rect!$I$7,S$3-1,),OFFSET(Circular!$H$3,S$3-1,))</f>
        <v>199500</v>
      </c>
      <c r="T6" s="47">
        <f ca="1">IF(T11="Rectangular",OFFSET(Rect!$I$7,T$3-1,),OFFSET(Circular!$H$3,T$3-1,))</f>
        <v>198100</v>
      </c>
      <c r="U6" s="47">
        <f ca="1">IF(U11="Rectangular",OFFSET(Rect!$I$7,U$3-1,),OFFSET(Circular!$H$3,U$3-1,))</f>
        <v>195000</v>
      </c>
      <c r="V6" s="47">
        <f ca="1">IF(V11="Rectangular",OFFSET(Rect!$I$7,V$3-1,),OFFSET(Circular!$H$3,V$3-1,))</f>
        <v>199500</v>
      </c>
      <c r="W6" s="47">
        <f ca="1">IF(W11="Rectangular",OFFSET(Rect!$I$7,W$3-1,),OFFSET(Circular!$H$3,W$3-1,))</f>
        <v>201000</v>
      </c>
      <c r="X6" s="47">
        <f ca="1">IF(X11="Rectangular",OFFSET(Rect!$I$7,X$3-1,),OFFSET(Circular!$H$3,X$3-1,))</f>
        <v>202000</v>
      </c>
      <c r="Y6" s="47">
        <f ca="1">IF(Y11="Rectangular",OFFSET(Rect!$I$7,Y$3-1,),OFFSET(Circular!$H$3,Y$3-1,))</f>
        <v>177000</v>
      </c>
      <c r="Z6" s="47">
        <f ca="1">IF(Z11="Rectangular",OFFSET(Rect!$I$7,Z$3-1,),OFFSET(Circular!$H$3,Z$3-1,))</f>
        <v>188700</v>
      </c>
      <c r="AA6" s="47">
        <f ca="1">IF(AA11="Rectangular",OFFSET(Rect!$I$7,AA$3-1,),OFFSET(Circular!$H$3,AA$3-1,))</f>
        <v>199500</v>
      </c>
      <c r="AB6" s="47">
        <f ca="1">IF(AB11="Rectangular",OFFSET(Rect!$I$7,AB$3-1,),OFFSET(Circular!$H$3,AB$3-1,))</f>
        <v>188700</v>
      </c>
      <c r="AC6" s="47">
        <f ca="1">IF(AC11="Rectangular",OFFSET(Rect!$I$7,AC$3-1,),OFFSET(Circular!$H$3,AC$3-1,))</f>
        <v>201000</v>
      </c>
      <c r="AD6" s="47">
        <f ca="1">IF(AD11="Rectangular",OFFSET(Rect!$I$7,AD$3-1,),OFFSET(Circular!$H$3,AD$3-1,))</f>
        <v>195000</v>
      </c>
      <c r="AE6" s="47">
        <f ca="1">IF(AE11="Rectangular",OFFSET(Rect!$I$7,AE$3-1,),OFFSET(Circular!$H$3,AE$3-1,))</f>
        <v>185000</v>
      </c>
      <c r="AF6" s="47">
        <f ca="1">IF(AF11="Rectangular",OFFSET(Rect!$I$7,AF$3-1,),OFFSET(Circular!$H$3,AF$3-1,))</f>
        <v>195000</v>
      </c>
      <c r="AG6" s="47">
        <f ca="1">IF(AG11="Rectangular",OFFSET(Rect!$I$7,AG$3-1,),OFFSET(Circular!$H$3,AG$3-1,))</f>
        <v>195000</v>
      </c>
      <c r="AH6" s="47">
        <f ca="1">IF(AH11="Rectangular",OFFSET(Rect!$I$7,AH$3-1,),OFFSET(Circular!$H$3,AH$3-1,))</f>
        <v>202000</v>
      </c>
      <c r="AI6" s="47">
        <f ca="1">IF(AI11="Rectangular",OFFSET(Rect!$I$7,AI$3-1,),OFFSET(Circular!$H$3,AI$3-1,))</f>
        <v>192330</v>
      </c>
      <c r="AJ6" s="47">
        <f ca="1">IF(AJ11="Rectangular",OFFSET(Rect!$I$7,AJ$3-1,),OFFSET(Circular!$H$3,AJ$3-1,))</f>
        <v>196300</v>
      </c>
      <c r="AK6" s="47">
        <f ca="1">IF(AK11="Rectangular",OFFSET(Rect!$I$7,AK$3-1,),OFFSET(Circular!$H$3,AK$3-1,))</f>
        <v>184433</v>
      </c>
      <c r="AL6" s="47">
        <f ca="1">IF(AL11="Rectangular",OFFSET(Rect!$I$7,AL$3-1,),OFFSET(Circular!$H$3,AL$3-1,))</f>
        <v>202000</v>
      </c>
      <c r="AM6" s="47">
        <f ca="1">IF(AM11="Rectangular",OFFSET(Rect!$I$7,AM$3-1,),OFFSET(Circular!$H$3,AM$3-1,))</f>
        <v>188700</v>
      </c>
      <c r="AN6" s="47">
        <f ca="1">IF(AN11="Rectangular",OFFSET(Rect!$I$7,AN$3-1,),OFFSET(Circular!$H$3,AN$3-1,))</f>
        <v>195000</v>
      </c>
      <c r="AO6" s="47">
        <f ca="1">IF(AO11="Rectangular",OFFSET(Rect!$I$7,AO$3-1,),OFFSET(Circular!$H$3,AO$3-1,))</f>
        <v>191900</v>
      </c>
      <c r="AP6" s="47">
        <f ca="1">IF(AP11="Rectangular",OFFSET(Rect!$I$7,AP$3-1,),OFFSET(Circular!$H$3,AP$3-1,))</f>
        <v>203500</v>
      </c>
      <c r="AQ6" s="47">
        <f ca="1">IF(AQ11="Rectangular",OFFSET(Rect!$I$7,AQ$3-1,),OFFSET(Circular!$H$3,AQ$3-1,))</f>
        <v>201000</v>
      </c>
      <c r="AR6" s="47">
        <f ca="1">IF(AR11="Rectangular",OFFSET(Rect!$I$7,AR$3-1,),OFFSET(Circular!$H$3,AR$3-1,))</f>
        <v>198350</v>
      </c>
      <c r="AS6" s="47">
        <f ca="1">IF(AS11="Rectangular",OFFSET(Rect!$I$7,AS$3-1,),OFFSET(Circular!$H$3,AS$3-1,))</f>
        <v>195300</v>
      </c>
      <c r="AT6" s="47">
        <f ca="1">IF(AT11="Rectangular",OFFSET(Rect!$I$7,AT$3-1,),OFFSET(Circular!$H$3,AT$3-1,))</f>
        <v>203500</v>
      </c>
    </row>
    <row r="7" spans="1:46" ht="15.6" x14ac:dyDescent="0.3">
      <c r="B7" s="34" t="s">
        <v>397</v>
      </c>
      <c r="C7" s="62"/>
      <c r="D7" s="39">
        <f ca="1">MAX(0.75,0.85-0.0015*D5)</f>
        <v>0.79554999999999998</v>
      </c>
      <c r="E7" s="32">
        <f ca="1">MAX(0.75,0.85-0.0015*E5)</f>
        <v>0.76824999999999999</v>
      </c>
      <c r="F7" s="32">
        <f t="shared" ref="F7:AT7" ca="1" si="0">MAX(0.75,0.85-0.0015*F5)</f>
        <v>0.75</v>
      </c>
      <c r="G7" s="32">
        <f t="shared" ca="1" si="0"/>
        <v>0.77515000000000001</v>
      </c>
      <c r="H7" s="32">
        <f t="shared" ca="1" si="0"/>
        <v>0.79803999999999997</v>
      </c>
      <c r="I7" s="32">
        <f t="shared" ca="1" si="0"/>
        <v>0.78123999999999993</v>
      </c>
      <c r="J7" s="32">
        <f t="shared" ca="1" si="0"/>
        <v>0.75</v>
      </c>
      <c r="K7" s="32">
        <f t="shared" ca="1" si="0"/>
        <v>0.80289999999999995</v>
      </c>
      <c r="L7" s="32">
        <f t="shared" ca="1" si="0"/>
        <v>0.82</v>
      </c>
      <c r="M7" s="32">
        <f t="shared" ca="1" si="0"/>
        <v>0.77391999999999994</v>
      </c>
      <c r="N7" s="32">
        <f t="shared" ca="1" si="0"/>
        <v>0.75</v>
      </c>
      <c r="O7" s="32">
        <f t="shared" ca="1" si="0"/>
        <v>0.79923999999999995</v>
      </c>
      <c r="P7" s="32">
        <f t="shared" ca="1" si="0"/>
        <v>0.7984</v>
      </c>
      <c r="Q7" s="32">
        <f t="shared" ca="1" si="0"/>
        <v>0.75459999999999994</v>
      </c>
      <c r="R7" s="32">
        <f t="shared" ca="1" si="0"/>
        <v>0.80499999999999994</v>
      </c>
      <c r="S7" s="32">
        <f t="shared" ca="1" si="0"/>
        <v>0.80032000000000003</v>
      </c>
      <c r="T7" s="32">
        <f t="shared" ca="1" si="0"/>
        <v>0.79149999999999998</v>
      </c>
      <c r="U7" s="32">
        <f t="shared" ca="1" si="0"/>
        <v>0.80499999999999994</v>
      </c>
      <c r="V7" s="32">
        <f t="shared" ca="1" si="0"/>
        <v>0.78747999999999996</v>
      </c>
      <c r="W7" s="32">
        <f t="shared" ca="1" si="0"/>
        <v>0.75459999999999994</v>
      </c>
      <c r="X7" s="32">
        <f t="shared" ca="1" si="0"/>
        <v>0.75459999999999994</v>
      </c>
      <c r="Y7" s="32">
        <f t="shared" ca="1" si="0"/>
        <v>0.79720000000000002</v>
      </c>
      <c r="Z7" s="32">
        <f t="shared" ca="1" si="0"/>
        <v>0.75</v>
      </c>
      <c r="AA7" s="32">
        <f t="shared" ca="1" si="0"/>
        <v>0.77103999999999995</v>
      </c>
      <c r="AB7" s="32">
        <f t="shared" ca="1" si="0"/>
        <v>0.7984</v>
      </c>
      <c r="AC7" s="32">
        <f t="shared" ca="1" si="0"/>
        <v>0.75</v>
      </c>
      <c r="AD7" s="32">
        <f t="shared" ca="1" si="0"/>
        <v>0.75639999999999996</v>
      </c>
      <c r="AE7" s="32">
        <f t="shared" ca="1" si="0"/>
        <v>0.77967999999999993</v>
      </c>
      <c r="AF7" s="32">
        <f t="shared" ca="1" si="0"/>
        <v>0.82</v>
      </c>
      <c r="AG7" s="32">
        <f t="shared" ca="1" si="0"/>
        <v>0.79630000000000001</v>
      </c>
      <c r="AH7" s="32">
        <f t="shared" ca="1" si="0"/>
        <v>0.7954</v>
      </c>
      <c r="AI7" s="32">
        <f t="shared" ca="1" si="0"/>
        <v>0.78543999999999992</v>
      </c>
      <c r="AJ7" s="32">
        <f t="shared" ca="1" si="0"/>
        <v>0.78849999999999998</v>
      </c>
      <c r="AK7" s="32">
        <f t="shared" ca="1" si="0"/>
        <v>0.79935999999999996</v>
      </c>
      <c r="AL7" s="32">
        <f t="shared" ca="1" si="0"/>
        <v>0.77515000000000001</v>
      </c>
      <c r="AM7" s="32">
        <f t="shared" ca="1" si="0"/>
        <v>0.75</v>
      </c>
      <c r="AN7" s="32">
        <f t="shared" ca="1" si="0"/>
        <v>0.80289999999999995</v>
      </c>
      <c r="AO7" s="32">
        <f t="shared" ca="1" si="0"/>
        <v>0.75249999999999995</v>
      </c>
      <c r="AP7" s="32">
        <f t="shared" ca="1" si="0"/>
        <v>0.79659999999999997</v>
      </c>
      <c r="AQ7" s="32">
        <f t="shared" ca="1" si="0"/>
        <v>0.75</v>
      </c>
      <c r="AR7" s="32">
        <f t="shared" ca="1" si="0"/>
        <v>0.79683999999999999</v>
      </c>
      <c r="AS7" s="32">
        <f t="shared" ca="1" si="0"/>
        <v>0.75</v>
      </c>
      <c r="AT7" s="32">
        <f t="shared" ca="1" si="0"/>
        <v>0.79923999999999995</v>
      </c>
    </row>
    <row r="8" spans="1:46" ht="15" thickBot="1" x14ac:dyDescent="0.35">
      <c r="B8" s="35" t="s">
        <v>6</v>
      </c>
      <c r="C8" s="63"/>
      <c r="D8" s="55">
        <v>1.8</v>
      </c>
      <c r="E8" s="46">
        <f>D8</f>
        <v>1.8</v>
      </c>
      <c r="F8" s="46">
        <f t="shared" ref="F8:AT8" si="1">E8</f>
        <v>1.8</v>
      </c>
      <c r="G8" s="46">
        <f t="shared" si="1"/>
        <v>1.8</v>
      </c>
      <c r="H8" s="46">
        <f t="shared" si="1"/>
        <v>1.8</v>
      </c>
      <c r="I8" s="46">
        <f t="shared" si="1"/>
        <v>1.8</v>
      </c>
      <c r="J8" s="46">
        <f t="shared" si="1"/>
        <v>1.8</v>
      </c>
      <c r="K8" s="46">
        <f t="shared" si="1"/>
        <v>1.8</v>
      </c>
      <c r="L8" s="46">
        <f t="shared" si="1"/>
        <v>1.8</v>
      </c>
      <c r="M8" s="46">
        <f t="shared" si="1"/>
        <v>1.8</v>
      </c>
      <c r="N8" s="46">
        <f t="shared" si="1"/>
        <v>1.8</v>
      </c>
      <c r="O8" s="46">
        <f t="shared" si="1"/>
        <v>1.8</v>
      </c>
      <c r="P8" s="46">
        <f t="shared" si="1"/>
        <v>1.8</v>
      </c>
      <c r="Q8" s="46">
        <f t="shared" si="1"/>
        <v>1.8</v>
      </c>
      <c r="R8" s="46">
        <f t="shared" si="1"/>
        <v>1.8</v>
      </c>
      <c r="S8" s="46">
        <f t="shared" si="1"/>
        <v>1.8</v>
      </c>
      <c r="T8" s="46">
        <f t="shared" si="1"/>
        <v>1.8</v>
      </c>
      <c r="U8" s="46">
        <f t="shared" si="1"/>
        <v>1.8</v>
      </c>
      <c r="V8" s="46">
        <f t="shared" si="1"/>
        <v>1.8</v>
      </c>
      <c r="W8" s="46">
        <f t="shared" si="1"/>
        <v>1.8</v>
      </c>
      <c r="X8" s="46">
        <f t="shared" si="1"/>
        <v>1.8</v>
      </c>
      <c r="Y8" s="46">
        <f t="shared" si="1"/>
        <v>1.8</v>
      </c>
      <c r="Z8" s="46">
        <f t="shared" si="1"/>
        <v>1.8</v>
      </c>
      <c r="AA8" s="46">
        <f t="shared" si="1"/>
        <v>1.8</v>
      </c>
      <c r="AB8" s="46">
        <f t="shared" si="1"/>
        <v>1.8</v>
      </c>
      <c r="AC8" s="46">
        <f t="shared" si="1"/>
        <v>1.8</v>
      </c>
      <c r="AD8" s="46">
        <f t="shared" si="1"/>
        <v>1.8</v>
      </c>
      <c r="AE8" s="46">
        <f t="shared" si="1"/>
        <v>1.8</v>
      </c>
      <c r="AF8" s="46">
        <f t="shared" si="1"/>
        <v>1.8</v>
      </c>
      <c r="AG8" s="46">
        <f t="shared" si="1"/>
        <v>1.8</v>
      </c>
      <c r="AH8" s="46">
        <f t="shared" si="1"/>
        <v>1.8</v>
      </c>
      <c r="AI8" s="46">
        <f t="shared" si="1"/>
        <v>1.8</v>
      </c>
      <c r="AJ8" s="46">
        <f t="shared" si="1"/>
        <v>1.8</v>
      </c>
      <c r="AK8" s="46">
        <f t="shared" si="1"/>
        <v>1.8</v>
      </c>
      <c r="AL8" s="46">
        <f t="shared" si="1"/>
        <v>1.8</v>
      </c>
      <c r="AM8" s="46">
        <f t="shared" si="1"/>
        <v>1.8</v>
      </c>
      <c r="AN8" s="46">
        <f t="shared" si="1"/>
        <v>1.8</v>
      </c>
      <c r="AO8" s="46">
        <f t="shared" si="1"/>
        <v>1.8</v>
      </c>
      <c r="AP8" s="46">
        <f t="shared" si="1"/>
        <v>1.8</v>
      </c>
      <c r="AQ8" s="46">
        <f t="shared" si="1"/>
        <v>1.8</v>
      </c>
      <c r="AR8" s="46">
        <f t="shared" si="1"/>
        <v>1.8</v>
      </c>
      <c r="AS8" s="46">
        <f t="shared" si="1"/>
        <v>1.8</v>
      </c>
      <c r="AT8" s="46">
        <f t="shared" si="1"/>
        <v>1.8</v>
      </c>
    </row>
    <row r="9" spans="1:46" s="40" customFormat="1" ht="36" customHeight="1" thickBot="1" x14ac:dyDescent="0.35">
      <c r="B9" s="37"/>
      <c r="C9" s="64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</row>
    <row r="10" spans="1:46" s="40" customFormat="1" ht="18.600000000000001" thickBot="1" x14ac:dyDescent="0.4">
      <c r="A10"/>
      <c r="B10" s="129" t="s">
        <v>399</v>
      </c>
      <c r="C10" s="130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</row>
    <row r="11" spans="1:46" x14ac:dyDescent="0.3">
      <c r="B11" s="41" t="s">
        <v>401</v>
      </c>
      <c r="C11" s="65"/>
      <c r="D11" s="55" t="s">
        <v>402</v>
      </c>
      <c r="E11" s="46" t="s">
        <v>402</v>
      </c>
      <c r="F11" s="46" t="s">
        <v>402</v>
      </c>
      <c r="G11" s="46" t="s">
        <v>402</v>
      </c>
      <c r="H11" s="46" t="s">
        <v>402</v>
      </c>
      <c r="I11" s="46" t="s">
        <v>402</v>
      </c>
      <c r="J11" s="46" t="s">
        <v>402</v>
      </c>
      <c r="K11" s="46" t="s">
        <v>402</v>
      </c>
      <c r="L11" s="46" t="s">
        <v>402</v>
      </c>
      <c r="M11" s="46" t="s">
        <v>402</v>
      </c>
      <c r="N11" s="46" t="s">
        <v>402</v>
      </c>
      <c r="O11" s="46" t="s">
        <v>402</v>
      </c>
      <c r="P11" s="46" t="s">
        <v>402</v>
      </c>
      <c r="Q11" s="46" t="s">
        <v>402</v>
      </c>
      <c r="R11" s="46" t="s">
        <v>402</v>
      </c>
      <c r="S11" s="46" t="s">
        <v>402</v>
      </c>
      <c r="T11" s="46" t="s">
        <v>402</v>
      </c>
      <c r="U11" s="46" t="s">
        <v>402</v>
      </c>
      <c r="V11" s="46" t="s">
        <v>402</v>
      </c>
      <c r="W11" s="46" t="s">
        <v>402</v>
      </c>
      <c r="X11" s="46" t="s">
        <v>402</v>
      </c>
      <c r="Y11" s="46" t="s">
        <v>402</v>
      </c>
      <c r="Z11" s="46" t="s">
        <v>402</v>
      </c>
      <c r="AA11" s="46" t="s">
        <v>402</v>
      </c>
      <c r="AB11" s="46" t="s">
        <v>402</v>
      </c>
      <c r="AC11" s="46" t="s">
        <v>402</v>
      </c>
      <c r="AD11" s="46" t="s">
        <v>402</v>
      </c>
      <c r="AE11" s="46" t="s">
        <v>402</v>
      </c>
      <c r="AF11" s="46" t="s">
        <v>402</v>
      </c>
      <c r="AG11" s="46" t="s">
        <v>402</v>
      </c>
      <c r="AH11" s="46" t="s">
        <v>402</v>
      </c>
      <c r="AI11" s="46" t="s">
        <v>402</v>
      </c>
      <c r="AJ11" s="46" t="s">
        <v>402</v>
      </c>
      <c r="AK11" s="46" t="s">
        <v>402</v>
      </c>
      <c r="AL11" s="46" t="s">
        <v>402</v>
      </c>
      <c r="AM11" s="46" t="s">
        <v>402</v>
      </c>
      <c r="AN11" s="46" t="s">
        <v>402</v>
      </c>
      <c r="AO11" s="46" t="s">
        <v>402</v>
      </c>
      <c r="AP11" s="46" t="s">
        <v>402</v>
      </c>
      <c r="AQ11" s="46" t="s">
        <v>402</v>
      </c>
      <c r="AR11" s="46" t="s">
        <v>402</v>
      </c>
      <c r="AS11" s="46" t="s">
        <v>402</v>
      </c>
      <c r="AT11" s="46" t="s">
        <v>402</v>
      </c>
    </row>
    <row r="12" spans="1:46" x14ac:dyDescent="0.3">
      <c r="B12" s="34" t="s">
        <v>404</v>
      </c>
      <c r="C12" s="62" t="s">
        <v>400</v>
      </c>
      <c r="D12" s="53">
        <f ca="1">IF(D11="Rectangular",OFFSET(Rect!$G$7,D$3-1,),OFFSET(Circular!$F$3,D$3-1,))</f>
        <v>440</v>
      </c>
      <c r="E12" s="33">
        <f ca="1">IF(E11="Rectangular",OFFSET(Rect!$G$7,E$3-1,),OFFSET(Circular!$F$3,E$3-1,))</f>
        <v>444.8</v>
      </c>
      <c r="F12" s="33">
        <f ca="1">IF(F11="Rectangular",OFFSET(Rect!$G$7,F$3-1,),OFFSET(Circular!$F$3,F$3-1,))</f>
        <v>343.2</v>
      </c>
      <c r="G12" s="33">
        <f ca="1">IF(G11="Rectangular",OFFSET(Rect!$G$7,G$3-1,),OFFSET(Circular!$F$3,G$3-1,))</f>
        <v>216</v>
      </c>
      <c r="H12" s="33">
        <f ca="1">IF(H11="Rectangular",OFFSET(Rect!$G$7,H$3-1,),OFFSET(Circular!$F$3,H$3-1,))</f>
        <v>480</v>
      </c>
      <c r="I12" s="33">
        <f ca="1">IF(I11="Rectangular",OFFSET(Rect!$G$7,I$3-1,),OFFSET(Circular!$F$3,I$3-1,))</f>
        <v>350</v>
      </c>
      <c r="J12" s="33">
        <f ca="1">IF(J11="Rectangular",OFFSET(Rect!$G$7,J$3-1,),OFFSET(Circular!$F$3,J$3-1,))</f>
        <v>270</v>
      </c>
      <c r="K12" s="33">
        <f ca="1">IF(K11="Rectangular",OFFSET(Rect!$G$7,K$3-1,),OFFSET(Circular!$F$3,K$3-1,))</f>
        <v>400</v>
      </c>
      <c r="L12" s="33">
        <f ca="1">IF(L11="Rectangular",OFFSET(Rect!$G$7,L$3-1,),OFFSET(Circular!$F$3,L$3-1,))</f>
        <v>300</v>
      </c>
      <c r="M12" s="33">
        <f ca="1">IF(M11="Rectangular",OFFSET(Rect!$G$7,M$3-1,),OFFSET(Circular!$F$3,M$3-1,))</f>
        <v>360</v>
      </c>
      <c r="N12" s="33">
        <f ca="1">IF(N11="Rectangular",OFFSET(Rect!$G$7,N$3-1,),OFFSET(Circular!$F$3,N$3-1,))</f>
        <v>228.9</v>
      </c>
      <c r="O12" s="33">
        <f ca="1">IF(O11="Rectangular",OFFSET(Rect!$G$7,O$3-1,),OFFSET(Circular!$F$3,O$3-1,))</f>
        <v>350</v>
      </c>
      <c r="P12" s="33">
        <f ca="1">IF(P11="Rectangular",OFFSET(Rect!$G$7,P$3-1,),OFFSET(Circular!$F$3,P$3-1,))</f>
        <v>190</v>
      </c>
      <c r="Q12" s="33">
        <f ca="1">IF(Q11="Rectangular",OFFSET(Rect!$G$7,Q$3-1,),OFFSET(Circular!$F$3,Q$3-1,))</f>
        <v>217</v>
      </c>
      <c r="R12" s="33">
        <f ca="1">IF(R11="Rectangular",OFFSET(Rect!$G$7,R$3-1,),OFFSET(Circular!$F$3,R$3-1,))</f>
        <v>400</v>
      </c>
      <c r="S12" s="33">
        <f ca="1">IF(S11="Rectangular",OFFSET(Rect!$G$7,S$3-1,),OFFSET(Circular!$F$3,S$3-1,))</f>
        <v>350</v>
      </c>
      <c r="T12" s="33">
        <f ca="1">IF(T11="Rectangular",OFFSET(Rect!$G$7,T$3-1,),OFFSET(Circular!$F$3,T$3-1,))</f>
        <v>412</v>
      </c>
      <c r="U12" s="33">
        <f ca="1">IF(U11="Rectangular",OFFSET(Rect!$G$7,U$3-1,),OFFSET(Circular!$F$3,U$3-1,))</f>
        <v>450</v>
      </c>
      <c r="V12" s="33">
        <f ca="1">IF(V11="Rectangular",OFFSET(Rect!$G$7,V$3-1,),OFFSET(Circular!$F$3,V$3-1,))</f>
        <v>350</v>
      </c>
      <c r="W12" s="33">
        <f ca="1">IF(W11="Rectangular",OFFSET(Rect!$G$7,W$3-1,),OFFSET(Circular!$F$3,W$3-1,))</f>
        <v>266</v>
      </c>
      <c r="X12" s="33">
        <f ca="1">IF(X11="Rectangular",OFFSET(Rect!$G$7,X$3-1,),OFFSET(Circular!$F$3,X$3-1,))</f>
        <v>216</v>
      </c>
      <c r="Y12" s="33">
        <f ca="1">IF(Y11="Rectangular",OFFSET(Rect!$G$7,Y$3-1,),OFFSET(Circular!$F$3,Y$3-1,))</f>
        <v>480</v>
      </c>
      <c r="Z12" s="33">
        <f ca="1">IF(Z11="Rectangular",OFFSET(Rect!$G$7,Z$3-1,),OFFSET(Circular!$F$3,Z$3-1,))</f>
        <v>151</v>
      </c>
      <c r="AA12" s="33">
        <f ca="1">IF(AA11="Rectangular",OFFSET(Rect!$G$7,AA$3-1,),OFFSET(Circular!$F$3,AA$3-1,))</f>
        <v>350</v>
      </c>
      <c r="AB12" s="33">
        <f ca="1">IF(AB11="Rectangular",OFFSET(Rect!$G$7,AB$3-1,),OFFSET(Circular!$F$3,AB$3-1,))</f>
        <v>151</v>
      </c>
      <c r="AC12" s="33">
        <f ca="1">IF(AC11="Rectangular",OFFSET(Rect!$G$7,AC$3-1,),OFFSET(Circular!$F$3,AC$3-1,))</f>
        <v>496.2</v>
      </c>
      <c r="AD12" s="33">
        <f ca="1">IF(AD11="Rectangular",OFFSET(Rect!$G$7,AD$3-1,),OFFSET(Circular!$F$3,AD$3-1,))</f>
        <v>375</v>
      </c>
      <c r="AE12" s="33">
        <f ca="1">IF(AE11="Rectangular",OFFSET(Rect!$G$7,AE$3-1,),OFFSET(Circular!$F$3,AE$3-1,))</f>
        <v>360</v>
      </c>
      <c r="AF12" s="33">
        <f ca="1">IF(AF11="Rectangular",OFFSET(Rect!$G$7,AF$3-1,),OFFSET(Circular!$F$3,AF$3-1,))</f>
        <v>450</v>
      </c>
      <c r="AG12" s="33">
        <f ca="1">IF(AG11="Rectangular",OFFSET(Rect!$G$7,AG$3-1,),OFFSET(Circular!$F$3,AG$3-1,))</f>
        <v>150</v>
      </c>
      <c r="AH12" s="33">
        <f ca="1">IF(AH11="Rectangular",OFFSET(Rect!$G$7,AH$3-1,),OFFSET(Circular!$F$3,AH$3-1,))</f>
        <v>229.2</v>
      </c>
      <c r="AI12" s="33">
        <f ca="1">IF(AI11="Rectangular",OFFSET(Rect!$G$7,AI$3-1,),OFFSET(Circular!$F$3,AI$3-1,))</f>
        <v>975.2</v>
      </c>
      <c r="AJ12" s="33">
        <f ca="1">IF(AJ11="Rectangular",OFFSET(Rect!$G$7,AJ$3-1,),OFFSET(Circular!$F$3,AJ$3-1,))</f>
        <v>510</v>
      </c>
      <c r="AK12" s="33">
        <f ca="1">IF(AK11="Rectangular",OFFSET(Rect!$G$7,AK$3-1,),OFFSET(Circular!$F$3,AK$3-1,))</f>
        <v>480</v>
      </c>
      <c r="AL12" s="33">
        <f ca="1">IF(AL11="Rectangular",OFFSET(Rect!$G$7,AL$3-1,),OFFSET(Circular!$F$3,AL$3-1,))</f>
        <v>216</v>
      </c>
      <c r="AM12" s="33">
        <f ca="1">IF(AM11="Rectangular",OFFSET(Rect!$G$7,AM$3-1,),OFFSET(Circular!$F$3,AM$3-1,))</f>
        <v>151</v>
      </c>
      <c r="AN12" s="33">
        <f ca="1">IF(AN11="Rectangular",OFFSET(Rect!$G$7,AN$3-1,),OFFSET(Circular!$F$3,AN$3-1,))</f>
        <v>400</v>
      </c>
      <c r="AO12" s="33">
        <f ca="1">IF(AO11="Rectangular",OFFSET(Rect!$G$7,AO$3-1,),OFFSET(Circular!$F$3,AO$3-1,))</f>
        <v>300</v>
      </c>
      <c r="AP12" s="33">
        <f ca="1">IF(AP11="Rectangular",OFFSET(Rect!$G$7,AP$3-1,),OFFSET(Circular!$F$3,AP$3-1,))</f>
        <v>620</v>
      </c>
      <c r="AQ12" s="33">
        <f ca="1">IF(AQ11="Rectangular",OFFSET(Rect!$G$7,AQ$3-1,),OFFSET(Circular!$F$3,AQ$3-1,))</f>
        <v>536</v>
      </c>
      <c r="AR12" s="33">
        <f ca="1">IF(AR11="Rectangular",OFFSET(Rect!$G$7,AR$3-1,),OFFSET(Circular!$F$3,AR$3-1,))</f>
        <v>899.2</v>
      </c>
      <c r="AS12" s="33">
        <f ca="1">IF(AS11="Rectangular",OFFSET(Rect!$G$7,AS$3-1,),OFFSET(Circular!$F$3,AS$3-1,))</f>
        <v>348</v>
      </c>
      <c r="AT12" s="33">
        <f ca="1">IF(AT11="Rectangular",OFFSET(Rect!$G$7,AT$3-1,),OFFSET(Circular!$F$3,AT$3-1,))</f>
        <v>620</v>
      </c>
    </row>
    <row r="13" spans="1:46" x14ac:dyDescent="0.3">
      <c r="B13" s="34" t="s">
        <v>407</v>
      </c>
      <c r="C13" s="62" t="s">
        <v>400</v>
      </c>
      <c r="D13" s="53" t="str">
        <f ca="1">IF(D11="Rectangular",OFFSET(Rect!$D$7,D$3-1,),"-")</f>
        <v>-</v>
      </c>
      <c r="E13" s="33" t="str">
        <f ca="1">IF(E11="Rectangular",OFFSET(Rect!$D$7,E$3-1,),"-")</f>
        <v>-</v>
      </c>
      <c r="F13" s="33" t="str">
        <f ca="1">IF(F11="Rectangular",OFFSET(Rect!$D$7,F$3-1,),"-")</f>
        <v>-</v>
      </c>
      <c r="G13" s="33" t="str">
        <f ca="1">IF(G11="Rectangular",OFFSET(Rect!$D$7,G$3-1,),"-")</f>
        <v>-</v>
      </c>
      <c r="H13" s="33" t="str">
        <f ca="1">IF(H11="Rectangular",OFFSET(Rect!$D$7,H$3-1,),"-")</f>
        <v>-</v>
      </c>
      <c r="I13" s="33" t="str">
        <f ca="1">IF(I11="Rectangular",OFFSET(Rect!$D$7,I$3-1,),"-")</f>
        <v>-</v>
      </c>
      <c r="J13" s="33" t="str">
        <f ca="1">IF(J11="Rectangular",OFFSET(Rect!$D$7,J$3-1,),"-")</f>
        <v>-</v>
      </c>
      <c r="K13" s="33" t="str">
        <f ca="1">IF(K11="Rectangular",OFFSET(Rect!$D$7,K$3-1,),"-")</f>
        <v>-</v>
      </c>
      <c r="L13" s="33" t="str">
        <f ca="1">IF(L11="Rectangular",OFFSET(Rect!$D$7,L$3-1,),"-")</f>
        <v>-</v>
      </c>
      <c r="M13" s="33" t="str">
        <f ca="1">IF(M11="Rectangular",OFFSET(Rect!$D$7,M$3-1,),"-")</f>
        <v>-</v>
      </c>
      <c r="N13" s="33" t="str">
        <f ca="1">IF(N11="Rectangular",OFFSET(Rect!$D$7,N$3-1,),"-")</f>
        <v>-</v>
      </c>
      <c r="O13" s="33" t="str">
        <f ca="1">IF(O11="Rectangular",OFFSET(Rect!$D$7,O$3-1,),"-")</f>
        <v>-</v>
      </c>
      <c r="P13" s="33" t="str">
        <f ca="1">IF(P11="Rectangular",OFFSET(Rect!$D$7,P$3-1,),"-")</f>
        <v>-</v>
      </c>
      <c r="Q13" s="33" t="str">
        <f ca="1">IF(Q11="Rectangular",OFFSET(Rect!$D$7,Q$3-1,),"-")</f>
        <v>-</v>
      </c>
      <c r="R13" s="33" t="str">
        <f ca="1">IF(R11="Rectangular",OFFSET(Rect!$D$7,R$3-1,),"-")</f>
        <v>-</v>
      </c>
      <c r="S13" s="33" t="str">
        <f ca="1">IF(S11="Rectangular",OFFSET(Rect!$D$7,S$3-1,),"-")</f>
        <v>-</v>
      </c>
      <c r="T13" s="33" t="str">
        <f ca="1">IF(T11="Rectangular",OFFSET(Rect!$D$7,T$3-1,),"-")</f>
        <v>-</v>
      </c>
      <c r="U13" s="33" t="str">
        <f ca="1">IF(U11="Rectangular",OFFSET(Rect!$D$7,U$3-1,),"-")</f>
        <v>-</v>
      </c>
      <c r="V13" s="33" t="str">
        <f ca="1">IF(V11="Rectangular",OFFSET(Rect!$D$7,V$3-1,),"-")</f>
        <v>-</v>
      </c>
      <c r="W13" s="33" t="str">
        <f ca="1">IF(W11="Rectangular",OFFSET(Rect!$D$7,W$3-1,),"-")</f>
        <v>-</v>
      </c>
      <c r="X13" s="33" t="str">
        <f ca="1">IF(X11="Rectangular",OFFSET(Rect!$D$7,X$3-1,),"-")</f>
        <v>-</v>
      </c>
      <c r="Y13" s="33" t="str">
        <f ca="1">IF(Y11="Rectangular",OFFSET(Rect!$D$7,Y$3-1,),"-")</f>
        <v>-</v>
      </c>
      <c r="Z13" s="33" t="str">
        <f ca="1">IF(Z11="Rectangular",OFFSET(Rect!$D$7,Z$3-1,),"-")</f>
        <v>-</v>
      </c>
      <c r="AA13" s="33" t="str">
        <f ca="1">IF(AA11="Rectangular",OFFSET(Rect!$D$7,AA$3-1,),"-")</f>
        <v>-</v>
      </c>
      <c r="AB13" s="33" t="str">
        <f ca="1">IF(AB11="Rectangular",OFFSET(Rect!$D$7,AB$3-1,),"-")</f>
        <v>-</v>
      </c>
      <c r="AC13" s="33" t="str">
        <f ca="1">IF(AC11="Rectangular",OFFSET(Rect!$D$7,AC$3-1,),"-")</f>
        <v>-</v>
      </c>
      <c r="AD13" s="33" t="str">
        <f ca="1">IF(AD11="Rectangular",OFFSET(Rect!$D$7,AD$3-1,),"-")</f>
        <v>-</v>
      </c>
      <c r="AE13" s="33" t="str">
        <f ca="1">IF(AE11="Rectangular",OFFSET(Rect!$D$7,AE$3-1,),"-")</f>
        <v>-</v>
      </c>
      <c r="AF13" s="33" t="str">
        <f ca="1">IF(AF11="Rectangular",OFFSET(Rect!$D$7,AF$3-1,),"-")</f>
        <v>-</v>
      </c>
      <c r="AG13" s="33" t="str">
        <f ca="1">IF(AG11="Rectangular",OFFSET(Rect!$D$7,AG$3-1,),"-")</f>
        <v>-</v>
      </c>
      <c r="AH13" s="33" t="str">
        <f ca="1">IF(AH11="Rectangular",OFFSET(Rect!$D$7,AH$3-1,),"-")</f>
        <v>-</v>
      </c>
      <c r="AI13" s="33" t="str">
        <f ca="1">IF(AI11="Rectangular",OFFSET(Rect!$D$7,AI$3-1,),"-")</f>
        <v>-</v>
      </c>
      <c r="AJ13" s="33" t="str">
        <f ca="1">IF(AJ11="Rectangular",OFFSET(Rect!$D$7,AJ$3-1,),"-")</f>
        <v>-</v>
      </c>
      <c r="AK13" s="33" t="str">
        <f ca="1">IF(AK11="Rectangular",OFFSET(Rect!$D$7,AK$3-1,),"-")</f>
        <v>-</v>
      </c>
      <c r="AL13" s="33" t="str">
        <f ca="1">IF(AL11="Rectangular",OFFSET(Rect!$D$7,AL$3-1,),"-")</f>
        <v>-</v>
      </c>
      <c r="AM13" s="33" t="str">
        <f ca="1">IF(AM11="Rectangular",OFFSET(Rect!$D$7,AM$3-1,),"-")</f>
        <v>-</v>
      </c>
      <c r="AN13" s="33" t="str">
        <f ca="1">IF(AN11="Rectangular",OFFSET(Rect!$D$7,AN$3-1,),"-")</f>
        <v>-</v>
      </c>
      <c r="AO13" s="33" t="str">
        <f ca="1">IF(AO11="Rectangular",OFFSET(Rect!$D$7,AO$3-1,),"-")</f>
        <v>-</v>
      </c>
      <c r="AP13" s="33" t="str">
        <f ca="1">IF(AP11="Rectangular",OFFSET(Rect!$D$7,AP$3-1,),"-")</f>
        <v>-</v>
      </c>
      <c r="AQ13" s="33" t="str">
        <f ca="1">IF(AQ11="Rectangular",OFFSET(Rect!$D$7,AQ$3-1,),"-")</f>
        <v>-</v>
      </c>
      <c r="AR13" s="33" t="str">
        <f ca="1">IF(AR11="Rectangular",OFFSET(Rect!$D$7,AR$3-1,),"-")</f>
        <v>-</v>
      </c>
      <c r="AS13" s="33" t="str">
        <f ca="1">IF(AS11="Rectangular",OFFSET(Rect!$D$7,AS$3-1,),"-")</f>
        <v>-</v>
      </c>
      <c r="AT13" s="33" t="str">
        <f ca="1">IF(AT11="Rectangular",OFFSET(Rect!$D$7,AT$3-1,),"-")</f>
        <v>-</v>
      </c>
    </row>
    <row r="14" spans="1:46" x14ac:dyDescent="0.3">
      <c r="B14" s="34" t="s">
        <v>406</v>
      </c>
      <c r="C14" s="62" t="s">
        <v>400</v>
      </c>
      <c r="D14" s="53" t="str">
        <f ca="1">IF(D11="Rectangular",OFFSET(Rect!$E$7,D$3-1,),"-")</f>
        <v>-</v>
      </c>
      <c r="E14" s="33" t="str">
        <f ca="1">IF(E11="Rectangular",OFFSET(Rect!$E$7,E$3-1,),"-")</f>
        <v>-</v>
      </c>
      <c r="F14" s="33" t="str">
        <f ca="1">IF(F11="Rectangular",OFFSET(Rect!$E$7,F$3-1,),"-")</f>
        <v>-</v>
      </c>
      <c r="G14" s="33" t="str">
        <f ca="1">IF(G11="Rectangular",OFFSET(Rect!$E$7,G$3-1,),"-")</f>
        <v>-</v>
      </c>
      <c r="H14" s="33" t="str">
        <f ca="1">IF(H11="Rectangular",OFFSET(Rect!$E$7,H$3-1,),"-")</f>
        <v>-</v>
      </c>
      <c r="I14" s="33" t="str">
        <f ca="1">IF(I11="Rectangular",OFFSET(Rect!$E$7,I$3-1,),"-")</f>
        <v>-</v>
      </c>
      <c r="J14" s="33" t="str">
        <f ca="1">IF(J11="Rectangular",OFFSET(Rect!$E$7,J$3-1,),"-")</f>
        <v>-</v>
      </c>
      <c r="K14" s="33" t="str">
        <f ca="1">IF(K11="Rectangular",OFFSET(Rect!$E$7,K$3-1,),"-")</f>
        <v>-</v>
      </c>
      <c r="L14" s="33" t="str">
        <f ca="1">IF(L11="Rectangular",OFFSET(Rect!$E$7,L$3-1,),"-")</f>
        <v>-</v>
      </c>
      <c r="M14" s="33" t="str">
        <f ca="1">IF(M11="Rectangular",OFFSET(Rect!$E$7,M$3-1,),"-")</f>
        <v>-</v>
      </c>
      <c r="N14" s="33" t="str">
        <f ca="1">IF(N11="Rectangular",OFFSET(Rect!$E$7,N$3-1,),"-")</f>
        <v>-</v>
      </c>
      <c r="O14" s="33" t="str">
        <f ca="1">IF(O11="Rectangular",OFFSET(Rect!$E$7,O$3-1,),"-")</f>
        <v>-</v>
      </c>
      <c r="P14" s="33" t="str">
        <f ca="1">IF(P11="Rectangular",OFFSET(Rect!$E$7,P$3-1,),"-")</f>
        <v>-</v>
      </c>
      <c r="Q14" s="33" t="str">
        <f ca="1">IF(Q11="Rectangular",OFFSET(Rect!$E$7,Q$3-1,),"-")</f>
        <v>-</v>
      </c>
      <c r="R14" s="33" t="str">
        <f ca="1">IF(R11="Rectangular",OFFSET(Rect!$E$7,R$3-1,),"-")</f>
        <v>-</v>
      </c>
      <c r="S14" s="33" t="str">
        <f ca="1">IF(S11="Rectangular",OFFSET(Rect!$E$7,S$3-1,),"-")</f>
        <v>-</v>
      </c>
      <c r="T14" s="33" t="str">
        <f ca="1">IF(T11="Rectangular",OFFSET(Rect!$E$7,T$3-1,),"-")</f>
        <v>-</v>
      </c>
      <c r="U14" s="33" t="str">
        <f ca="1">IF(U11="Rectangular",OFFSET(Rect!$E$7,U$3-1,),"-")</f>
        <v>-</v>
      </c>
      <c r="V14" s="33" t="str">
        <f ca="1">IF(V11="Rectangular",OFFSET(Rect!$E$7,V$3-1,),"-")</f>
        <v>-</v>
      </c>
      <c r="W14" s="33" t="str">
        <f ca="1">IF(W11="Rectangular",OFFSET(Rect!$E$7,W$3-1,),"-")</f>
        <v>-</v>
      </c>
      <c r="X14" s="33" t="str">
        <f ca="1">IF(X11="Rectangular",OFFSET(Rect!$E$7,X$3-1,),"-")</f>
        <v>-</v>
      </c>
      <c r="Y14" s="33" t="str">
        <f ca="1">IF(Y11="Rectangular",OFFSET(Rect!$E$7,Y$3-1,),"-")</f>
        <v>-</v>
      </c>
      <c r="Z14" s="33" t="str">
        <f ca="1">IF(Z11="Rectangular",OFFSET(Rect!$E$7,Z$3-1,),"-")</f>
        <v>-</v>
      </c>
      <c r="AA14" s="33" t="str">
        <f ca="1">IF(AA11="Rectangular",OFFSET(Rect!$E$7,AA$3-1,),"-")</f>
        <v>-</v>
      </c>
      <c r="AB14" s="33" t="str">
        <f ca="1">IF(AB11="Rectangular",OFFSET(Rect!$E$7,AB$3-1,),"-")</f>
        <v>-</v>
      </c>
      <c r="AC14" s="33" t="str">
        <f ca="1">IF(AC11="Rectangular",OFFSET(Rect!$E$7,AC$3-1,),"-")</f>
        <v>-</v>
      </c>
      <c r="AD14" s="33" t="str">
        <f ca="1">IF(AD11="Rectangular",OFFSET(Rect!$E$7,AD$3-1,),"-")</f>
        <v>-</v>
      </c>
      <c r="AE14" s="33" t="str">
        <f ca="1">IF(AE11="Rectangular",OFFSET(Rect!$E$7,AE$3-1,),"-")</f>
        <v>-</v>
      </c>
      <c r="AF14" s="33" t="str">
        <f ca="1">IF(AF11="Rectangular",OFFSET(Rect!$E$7,AF$3-1,),"-")</f>
        <v>-</v>
      </c>
      <c r="AG14" s="33" t="str">
        <f ca="1">IF(AG11="Rectangular",OFFSET(Rect!$E$7,AG$3-1,),"-")</f>
        <v>-</v>
      </c>
      <c r="AH14" s="33" t="str">
        <f ca="1">IF(AH11="Rectangular",OFFSET(Rect!$E$7,AH$3-1,),"-")</f>
        <v>-</v>
      </c>
      <c r="AI14" s="33" t="str">
        <f ca="1">IF(AI11="Rectangular",OFFSET(Rect!$E$7,AI$3-1,),"-")</f>
        <v>-</v>
      </c>
      <c r="AJ14" s="33" t="str">
        <f ca="1">IF(AJ11="Rectangular",OFFSET(Rect!$E$7,AJ$3-1,),"-")</f>
        <v>-</v>
      </c>
      <c r="AK14" s="33" t="str">
        <f ca="1">IF(AK11="Rectangular",OFFSET(Rect!$E$7,AK$3-1,),"-")</f>
        <v>-</v>
      </c>
      <c r="AL14" s="33" t="str">
        <f ca="1">IF(AL11="Rectangular",OFFSET(Rect!$E$7,AL$3-1,),"-")</f>
        <v>-</v>
      </c>
      <c r="AM14" s="33" t="str">
        <f ca="1">IF(AM11="Rectangular",OFFSET(Rect!$E$7,AM$3-1,),"-")</f>
        <v>-</v>
      </c>
      <c r="AN14" s="33" t="str">
        <f ca="1">IF(AN11="Rectangular",OFFSET(Rect!$E$7,AN$3-1,),"-")</f>
        <v>-</v>
      </c>
      <c r="AO14" s="33" t="str">
        <f ca="1">IF(AO11="Rectangular",OFFSET(Rect!$E$7,AO$3-1,),"-")</f>
        <v>-</v>
      </c>
      <c r="AP14" s="33" t="str">
        <f ca="1">IF(AP11="Rectangular",OFFSET(Rect!$E$7,AP$3-1,),"-")</f>
        <v>-</v>
      </c>
      <c r="AQ14" s="33" t="str">
        <f ca="1">IF(AQ11="Rectangular",OFFSET(Rect!$E$7,AQ$3-1,),"-")</f>
        <v>-</v>
      </c>
      <c r="AR14" s="33" t="str">
        <f ca="1">IF(AR11="Rectangular",OFFSET(Rect!$E$7,AR$3-1,),"-")</f>
        <v>-</v>
      </c>
      <c r="AS14" s="33" t="str">
        <f ca="1">IF(AS11="Rectangular",OFFSET(Rect!$E$7,AS$3-1,),"-")</f>
        <v>-</v>
      </c>
      <c r="AT14" s="33" t="str">
        <f ca="1">IF(AT11="Rectangular",OFFSET(Rect!$E$7,AT$3-1,),"-")</f>
        <v>-</v>
      </c>
    </row>
    <row r="15" spans="1:46" x14ac:dyDescent="0.3">
      <c r="B15" s="34" t="s">
        <v>405</v>
      </c>
      <c r="C15" s="62" t="s">
        <v>400</v>
      </c>
      <c r="D15" s="56">
        <f ca="1">IF(D11="Rectangular","-",OFFSET(Circular!$D$3,D$3-1,))</f>
        <v>101</v>
      </c>
      <c r="E15" s="49">
        <f ca="1">IF(E11="Rectangular","-",OFFSET(Circular!$D$3,E$3-1,))</f>
        <v>150.1</v>
      </c>
      <c r="F15" s="49">
        <f ca="1">IF(F11="Rectangular","-",OFFSET(Circular!$D$3,F$3-1,))</f>
        <v>114.4</v>
      </c>
      <c r="G15" s="49">
        <f ca="1">IF(G11="Rectangular","-",OFFSET(Circular!$D$3,G$3-1,))</f>
        <v>73.3</v>
      </c>
      <c r="H15" s="49">
        <f ca="1">IF(H11="Rectangular","-",OFFSET(Circular!$D$3,H$3-1,))</f>
        <v>159</v>
      </c>
      <c r="I15" s="49">
        <f ca="1">IF(I11="Rectangular","-",OFFSET(Circular!$D$3,I$3-1,))</f>
        <v>114</v>
      </c>
      <c r="J15" s="49">
        <f ca="1">IF(J11="Rectangular","-",OFFSET(Circular!$D$3,J$3-1,))</f>
        <v>88.9</v>
      </c>
      <c r="K15" s="49">
        <f ca="1">IF(K11="Rectangular","-",OFFSET(Circular!$D$3,K$3-1,))</f>
        <v>168.2</v>
      </c>
      <c r="L15" s="49">
        <f ca="1">IF(L11="Rectangular","-",OFFSET(Circular!$D$3,L$3-1,))</f>
        <v>101.6</v>
      </c>
      <c r="M15" s="49">
        <f ca="1">IF(M11="Rectangular","-",OFFSET(Circular!$D$3,M$3-1,))</f>
        <v>120</v>
      </c>
      <c r="N15" s="49">
        <f ca="1">IF(N11="Rectangular","-",OFFSET(Circular!$D$3,N$3-1,))</f>
        <v>76.3</v>
      </c>
      <c r="O15" s="49">
        <f ca="1">IF(O11="Rectangular","-",OFFSET(Circular!$D$3,O$3-1,))</f>
        <v>114</v>
      </c>
      <c r="P15" s="49">
        <f ca="1">IF(P11="Rectangular","-",OFFSET(Circular!$D$3,P$3-1,))</f>
        <v>76.38</v>
      </c>
      <c r="Q15" s="49">
        <f ca="1">IF(Q11="Rectangular","-",OFFSET(Circular!$D$3,Q$3-1,))</f>
        <v>73.3</v>
      </c>
      <c r="R15" s="49">
        <f ca="1">IF(R11="Rectangular","-",OFFSET(Circular!$D$3,R$3-1,))</f>
        <v>127</v>
      </c>
      <c r="S15" s="49">
        <f ca="1">IF(S11="Rectangular","-",OFFSET(Circular!$D$3,S$3-1,))</f>
        <v>114</v>
      </c>
      <c r="T15" s="49">
        <f ca="1">IF(T11="Rectangular","-",OFFSET(Circular!$D$3,T$3-1,))</f>
        <v>164.98</v>
      </c>
      <c r="U15" s="49">
        <f ca="1">IF(U11="Rectangular","-",OFFSET(Circular!$D$3,U$3-1,))</f>
        <v>152.4</v>
      </c>
      <c r="V15" s="49">
        <f ca="1">IF(V11="Rectangular","-",OFFSET(Circular!$D$3,V$3-1,))</f>
        <v>114</v>
      </c>
      <c r="W15" s="49">
        <f ca="1">IF(W11="Rectangular","-",OFFSET(Circular!$D$3,W$3-1,))</f>
        <v>89.3</v>
      </c>
      <c r="X15" s="49">
        <f ca="1">IF(X11="Rectangular","-",OFFSET(Circular!$D$3,X$3-1,))</f>
        <v>72.8</v>
      </c>
      <c r="Y15" s="49">
        <f ca="1">IF(Y11="Rectangular","-",OFFSET(Circular!$D$3,Y$3-1,))</f>
        <v>159</v>
      </c>
      <c r="Z15" s="49">
        <f ca="1">IF(Z11="Rectangular","-",OFFSET(Circular!$D$3,Z$3-1,))</f>
        <v>60.48</v>
      </c>
      <c r="AA15" s="49">
        <f ca="1">IF(AA11="Rectangular","-",OFFSET(Circular!$D$3,AA$3-1,))</f>
        <v>114</v>
      </c>
      <c r="AB15" s="49">
        <f ca="1">IF(AB11="Rectangular","-",OFFSET(Circular!$D$3,AB$3-1,))</f>
        <v>60.38</v>
      </c>
      <c r="AC15" s="49">
        <f ca="1">IF(AC11="Rectangular","-",OFFSET(Circular!$D$3,AC$3-1,))</f>
        <v>165.4</v>
      </c>
      <c r="AD15" s="49">
        <f ca="1">IF(AD11="Rectangular","-",OFFSET(Circular!$D$3,AD$3-1,))</f>
        <v>127</v>
      </c>
      <c r="AE15" s="49">
        <f ca="1">IF(AE11="Rectangular","-",OFFSET(Circular!$D$3,AE$3-1,))</f>
        <v>120</v>
      </c>
      <c r="AF15" s="49">
        <f ca="1">IF(AF11="Rectangular","-",OFFSET(Circular!$D$3,AF$3-1,))</f>
        <v>152.4</v>
      </c>
      <c r="AG15" s="49">
        <f ca="1">IF(AG11="Rectangular","-",OFFSET(Circular!$D$3,AG$3-1,))</f>
        <v>50.9</v>
      </c>
      <c r="AH15" s="49">
        <f ca="1">IF(AH11="Rectangular","-",OFFSET(Circular!$D$3,AH$3-1,))</f>
        <v>76.400000000000006</v>
      </c>
      <c r="AI15" s="49">
        <f ca="1">IF(AI11="Rectangular","-",OFFSET(Circular!$D$3,AI$3-1,))</f>
        <v>325</v>
      </c>
      <c r="AJ15" s="49">
        <f ca="1">IF(AJ11="Rectangular","-",OFFSET(Circular!$D$3,AJ$3-1,))</f>
        <v>169.7</v>
      </c>
      <c r="AK15" s="49">
        <f ca="1">IF(AK11="Rectangular","-",OFFSET(Circular!$D$3,AK$3-1,))</f>
        <v>159</v>
      </c>
      <c r="AL15" s="49">
        <f ca="1">IF(AL11="Rectangular","-",OFFSET(Circular!$D$3,AL$3-1,))</f>
        <v>72.900000000000006</v>
      </c>
      <c r="AM15" s="49">
        <f ca="1">IF(AM11="Rectangular","-",OFFSET(Circular!$D$3,AM$3-1,))</f>
        <v>60.48</v>
      </c>
      <c r="AN15" s="49">
        <f ca="1">IF(AN11="Rectangular","-",OFFSET(Circular!$D$3,AN$3-1,))</f>
        <v>101.2</v>
      </c>
      <c r="AO15" s="49">
        <f ca="1">IF(AO11="Rectangular","-",OFFSET(Circular!$D$3,AO$3-1,))</f>
        <v>104</v>
      </c>
      <c r="AP15" s="49">
        <f ca="1">IF(AP11="Rectangular","-",OFFSET(Circular!$D$3,AP$3-1,))</f>
        <v>219</v>
      </c>
      <c r="AQ15" s="49">
        <f ca="1">IF(AQ11="Rectangular","-",OFFSET(Circular!$D$3,AQ$3-1,))</f>
        <v>88.99</v>
      </c>
      <c r="AR15" s="49">
        <f ca="1">IF(AR11="Rectangular","-",OFFSET(Circular!$D$3,AR$3-1,))</f>
        <v>299</v>
      </c>
      <c r="AS15" s="49">
        <f ca="1">IF(AS11="Rectangular","-",OFFSET(Circular!$D$3,AS$3-1,))</f>
        <v>140.13</v>
      </c>
      <c r="AT15" s="49">
        <f ca="1">IF(AT11="Rectangular","-",OFFSET(Circular!$D$3,AT$3-1,))</f>
        <v>219</v>
      </c>
    </row>
    <row r="16" spans="1:46" x14ac:dyDescent="0.3">
      <c r="B16" s="34" t="s">
        <v>459</v>
      </c>
      <c r="C16" s="62" t="s">
        <v>400</v>
      </c>
      <c r="D16" s="53">
        <f ca="1">IF(D11="Rectangular",OFFSET(Rect!$F$7,D$3-1,),OFFSET(Circular!$E$3,D$3-1,))</f>
        <v>1.48</v>
      </c>
      <c r="E16" s="33">
        <f ca="1">IF(E11="Rectangular",OFFSET(Rect!$F$7,E$3-1,),OFFSET(Circular!$E$3,E$3-1,))</f>
        <v>1.68</v>
      </c>
      <c r="F16" s="33">
        <f ca="1">IF(F11="Rectangular",OFFSET(Rect!$F$7,F$3-1,),OFFSET(Circular!$E$3,F$3-1,))</f>
        <v>2.95</v>
      </c>
      <c r="G16" s="33">
        <f ca="1">IF(G11="Rectangular",OFFSET(Rect!$F$7,G$3-1,),OFFSET(Circular!$E$3,G$3-1,))</f>
        <v>2.79</v>
      </c>
      <c r="H16" s="33">
        <f ca="1">IF(H11="Rectangular",OFFSET(Rect!$F$7,H$3-1,),OFFSET(Circular!$E$3,H$3-1,))</f>
        <v>3.8</v>
      </c>
      <c r="I16" s="33">
        <f ca="1">IF(I11="Rectangular",OFFSET(Rect!$F$7,I$3-1,),OFFSET(Circular!$E$3,I$3-1,))</f>
        <v>4.2</v>
      </c>
      <c r="J16" s="33">
        <f ca="1">IF(J11="Rectangular",OFFSET(Rect!$F$7,J$3-1,),OFFSET(Circular!$E$3,J$3-1,))</f>
        <v>2.82</v>
      </c>
      <c r="K16" s="33">
        <f ca="1">IF(K11="Rectangular",OFFSET(Rect!$F$7,K$3-1,),OFFSET(Circular!$E$3,K$3-1,))</f>
        <v>3.15</v>
      </c>
      <c r="L16" s="33">
        <f ca="1">IF(L11="Rectangular",OFFSET(Rect!$F$7,L$3-1,),OFFSET(Circular!$E$3,L$3-1,))</f>
        <v>1.6</v>
      </c>
      <c r="M16" s="33">
        <f ca="1">IF(M11="Rectangular",OFFSET(Rect!$F$7,M$3-1,),OFFSET(Circular!$E$3,M$3-1,))</f>
        <v>1.77</v>
      </c>
      <c r="N16" s="33">
        <f ca="1">IF(N11="Rectangular",OFFSET(Rect!$F$7,N$3-1,),OFFSET(Circular!$E$3,N$3-1,))</f>
        <v>2.95</v>
      </c>
      <c r="O16" s="33">
        <f ca="1">IF(O11="Rectangular",OFFSET(Rect!$F$7,O$3-1,),OFFSET(Circular!$E$3,O$3-1,))</f>
        <v>4.2</v>
      </c>
      <c r="P16" s="33">
        <f ca="1">IF(P11="Rectangular",OFFSET(Rect!$F$7,P$3-1,),OFFSET(Circular!$E$3,P$3-1,))</f>
        <v>3.11</v>
      </c>
      <c r="Q16" s="33">
        <f ca="1">IF(Q11="Rectangular",OFFSET(Rect!$F$7,Q$3-1,),OFFSET(Circular!$E$3,Q$3-1,))</f>
        <v>2.84</v>
      </c>
      <c r="R16" s="33">
        <f ca="1">IF(R11="Rectangular",OFFSET(Rect!$F$7,R$3-1,),OFFSET(Circular!$E$3,R$3-1,))</f>
        <v>1.6</v>
      </c>
      <c r="S16" s="33">
        <f ca="1">IF(S11="Rectangular",OFFSET(Rect!$F$7,S$3-1,),OFFSET(Circular!$E$3,S$3-1,))</f>
        <v>4.2</v>
      </c>
      <c r="T16" s="33">
        <f ca="1">IF(T11="Rectangular",OFFSET(Rect!$F$7,T$3-1,),OFFSET(Circular!$E$3,T$3-1,))</f>
        <v>3.09</v>
      </c>
      <c r="U16" s="33">
        <f ca="1">IF(U11="Rectangular",OFFSET(Rect!$F$7,U$3-1,),OFFSET(Circular!$E$3,U$3-1,))</f>
        <v>1.6</v>
      </c>
      <c r="V16" s="33">
        <f ca="1">IF(V11="Rectangular",OFFSET(Rect!$F$7,V$3-1,),OFFSET(Circular!$E$3,V$3-1,))</f>
        <v>4.2</v>
      </c>
      <c r="W16" s="33">
        <f ca="1">IF(W11="Rectangular",OFFSET(Rect!$F$7,W$3-1,),OFFSET(Circular!$E$3,W$3-1,))</f>
        <v>3.12</v>
      </c>
      <c r="X16" s="33">
        <f ca="1">IF(X11="Rectangular",OFFSET(Rect!$F$7,X$3-1,),OFFSET(Circular!$E$3,X$3-1,))</f>
        <v>2.84</v>
      </c>
      <c r="Y16" s="33">
        <f ca="1">IF(Y11="Rectangular",OFFSET(Rect!$F$7,Y$3-1,),OFFSET(Circular!$E$3,Y$3-1,))</f>
        <v>4.5</v>
      </c>
      <c r="Z16" s="33">
        <f ca="1">IF(Z11="Rectangular",OFFSET(Rect!$F$7,Z$3-1,),OFFSET(Circular!$E$3,Z$3-1,))</f>
        <v>2.96</v>
      </c>
      <c r="AA16" s="33">
        <f ca="1">IF(AA11="Rectangular",OFFSET(Rect!$F$7,AA$3-1,),OFFSET(Circular!$E$3,AA$3-1,))</f>
        <v>4.2</v>
      </c>
      <c r="AB16" s="33">
        <f ca="1">IF(AB11="Rectangular",OFFSET(Rect!$F$7,AB$3-1,),OFFSET(Circular!$E$3,AB$3-1,))</f>
        <v>2.89</v>
      </c>
      <c r="AC16" s="33">
        <f ca="1">IF(AC11="Rectangular",OFFSET(Rect!$F$7,AC$3-1,),OFFSET(Circular!$E$3,AC$3-1,))</f>
        <v>2.96</v>
      </c>
      <c r="AD16" s="33">
        <f ca="1">IF(AD11="Rectangular",OFFSET(Rect!$F$7,AD$3-1,),OFFSET(Circular!$E$3,AD$3-1,))</f>
        <v>1.6</v>
      </c>
      <c r="AE16" s="33">
        <f ca="1">IF(AE11="Rectangular",OFFSET(Rect!$F$7,AE$3-1,),OFFSET(Circular!$E$3,AE$3-1,))</f>
        <v>1.77</v>
      </c>
      <c r="AF16" s="33">
        <f ca="1">IF(AF11="Rectangular",OFFSET(Rect!$F$7,AF$3-1,),OFFSET(Circular!$E$3,AF$3-1,))</f>
        <v>1.6</v>
      </c>
      <c r="AG16" s="33">
        <f ca="1">IF(AG11="Rectangular",OFFSET(Rect!$F$7,AG$3-1,),OFFSET(Circular!$E$3,AG$3-1,))</f>
        <v>3.07</v>
      </c>
      <c r="AH16" s="33">
        <f ca="1">IF(AH11="Rectangular",OFFSET(Rect!$F$7,AH$3-1,),OFFSET(Circular!$E$3,AH$3-1,))</f>
        <v>2.95</v>
      </c>
      <c r="AI16" s="33">
        <f ca="1">IF(AI11="Rectangular",OFFSET(Rect!$F$7,AI$3-1,),OFFSET(Circular!$E$3,AI$3-1,))</f>
        <v>7.85</v>
      </c>
      <c r="AJ16" s="33">
        <f ca="1">IF(AJ11="Rectangular",OFFSET(Rect!$F$7,AJ$3-1,),OFFSET(Circular!$E$3,AJ$3-1,))</f>
        <v>2.86</v>
      </c>
      <c r="AK16" s="33">
        <f ca="1">IF(AK11="Rectangular",OFFSET(Rect!$F$7,AK$3-1,),OFFSET(Circular!$E$3,AK$3-1,))</f>
        <v>3.8</v>
      </c>
      <c r="AL16" s="33">
        <f ca="1">IF(AL11="Rectangular",OFFSET(Rect!$F$7,AL$3-1,),OFFSET(Circular!$E$3,AL$3-1,))</f>
        <v>2.79</v>
      </c>
      <c r="AM16" s="33">
        <f ca="1">IF(AM11="Rectangular",OFFSET(Rect!$F$7,AM$3-1,),OFFSET(Circular!$E$3,AM$3-1,))</f>
        <v>2.88</v>
      </c>
      <c r="AN16" s="33">
        <f ca="1">IF(AN11="Rectangular",OFFSET(Rect!$F$7,AN$3-1,),OFFSET(Circular!$E$3,AN$3-1,))</f>
        <v>2.83</v>
      </c>
      <c r="AO16" s="33">
        <f ca="1">IF(AO11="Rectangular",OFFSET(Rect!$F$7,AO$3-1,),OFFSET(Circular!$E$3,AO$3-1,))</f>
        <v>2</v>
      </c>
      <c r="AP16" s="33">
        <f ca="1">IF(AP11="Rectangular",OFFSET(Rect!$F$7,AP$3-1,),OFFSET(Circular!$E$3,AP$3-1,))</f>
        <v>3.9</v>
      </c>
      <c r="AQ16" s="33">
        <f ca="1">IF(AQ11="Rectangular",OFFSET(Rect!$F$7,AQ$3-1,),OFFSET(Circular!$E$3,AQ$3-1,))</f>
        <v>2.76</v>
      </c>
      <c r="AR16" s="33">
        <f ca="1">IF(AR11="Rectangular",OFFSET(Rect!$F$7,AR$3-1,),OFFSET(Circular!$E$3,AR$3-1,))</f>
        <v>9.89</v>
      </c>
      <c r="AS16" s="33">
        <f ca="1">IF(AS11="Rectangular",OFFSET(Rect!$F$7,AS$3-1,),OFFSET(Circular!$E$3,AS$3-1,))</f>
        <v>3.05</v>
      </c>
      <c r="AT16" s="33">
        <f ca="1">IF(AT11="Rectangular",OFFSET(Rect!$F$7,AT$3-1,),OFFSET(Circular!$E$3,AT$3-1,))</f>
        <v>3.9</v>
      </c>
    </row>
    <row r="17" spans="2:46" ht="15.6" x14ac:dyDescent="0.3">
      <c r="B17" s="34" t="s">
        <v>457</v>
      </c>
      <c r="C17" s="62" t="s">
        <v>400</v>
      </c>
      <c r="D17" s="57" t="str">
        <f>IF(D11="Rectangular",D13-2*$D$16,"-")</f>
        <v>-</v>
      </c>
      <c r="E17" s="48" t="str">
        <f>IF(E11="Rectangular",E13-2*$D$16,"-")</f>
        <v>-</v>
      </c>
      <c r="F17" s="48" t="str">
        <f t="shared" ref="F17:AT17" si="2">IF(F11="Rectangular",F13-2*$D$16,"-")</f>
        <v>-</v>
      </c>
      <c r="G17" s="48" t="str">
        <f t="shared" si="2"/>
        <v>-</v>
      </c>
      <c r="H17" s="48" t="str">
        <f t="shared" si="2"/>
        <v>-</v>
      </c>
      <c r="I17" s="48" t="str">
        <f t="shared" si="2"/>
        <v>-</v>
      </c>
      <c r="J17" s="48" t="str">
        <f t="shared" si="2"/>
        <v>-</v>
      </c>
      <c r="K17" s="48" t="str">
        <f t="shared" si="2"/>
        <v>-</v>
      </c>
      <c r="L17" s="48" t="str">
        <f t="shared" si="2"/>
        <v>-</v>
      </c>
      <c r="M17" s="48" t="str">
        <f t="shared" si="2"/>
        <v>-</v>
      </c>
      <c r="N17" s="48" t="str">
        <f t="shared" si="2"/>
        <v>-</v>
      </c>
      <c r="O17" s="48" t="str">
        <f t="shared" si="2"/>
        <v>-</v>
      </c>
      <c r="P17" s="48" t="str">
        <f t="shared" si="2"/>
        <v>-</v>
      </c>
      <c r="Q17" s="48" t="str">
        <f t="shared" si="2"/>
        <v>-</v>
      </c>
      <c r="R17" s="48" t="str">
        <f t="shared" si="2"/>
        <v>-</v>
      </c>
      <c r="S17" s="48" t="str">
        <f t="shared" si="2"/>
        <v>-</v>
      </c>
      <c r="T17" s="48" t="str">
        <f t="shared" si="2"/>
        <v>-</v>
      </c>
      <c r="U17" s="48" t="str">
        <f t="shared" si="2"/>
        <v>-</v>
      </c>
      <c r="V17" s="48" t="str">
        <f t="shared" si="2"/>
        <v>-</v>
      </c>
      <c r="W17" s="48" t="str">
        <f t="shared" si="2"/>
        <v>-</v>
      </c>
      <c r="X17" s="48" t="str">
        <f t="shared" si="2"/>
        <v>-</v>
      </c>
      <c r="Y17" s="48" t="str">
        <f t="shared" si="2"/>
        <v>-</v>
      </c>
      <c r="Z17" s="48" t="str">
        <f t="shared" si="2"/>
        <v>-</v>
      </c>
      <c r="AA17" s="48" t="str">
        <f t="shared" si="2"/>
        <v>-</v>
      </c>
      <c r="AB17" s="48" t="str">
        <f t="shared" si="2"/>
        <v>-</v>
      </c>
      <c r="AC17" s="48" t="str">
        <f t="shared" si="2"/>
        <v>-</v>
      </c>
      <c r="AD17" s="48" t="str">
        <f t="shared" si="2"/>
        <v>-</v>
      </c>
      <c r="AE17" s="48" t="str">
        <f t="shared" si="2"/>
        <v>-</v>
      </c>
      <c r="AF17" s="48" t="str">
        <f t="shared" si="2"/>
        <v>-</v>
      </c>
      <c r="AG17" s="48" t="str">
        <f t="shared" si="2"/>
        <v>-</v>
      </c>
      <c r="AH17" s="48" t="str">
        <f t="shared" si="2"/>
        <v>-</v>
      </c>
      <c r="AI17" s="48" t="str">
        <f t="shared" si="2"/>
        <v>-</v>
      </c>
      <c r="AJ17" s="48" t="str">
        <f t="shared" si="2"/>
        <v>-</v>
      </c>
      <c r="AK17" s="48" t="str">
        <f t="shared" si="2"/>
        <v>-</v>
      </c>
      <c r="AL17" s="48" t="str">
        <f t="shared" si="2"/>
        <v>-</v>
      </c>
      <c r="AM17" s="48" t="str">
        <f t="shared" si="2"/>
        <v>-</v>
      </c>
      <c r="AN17" s="48" t="str">
        <f t="shared" si="2"/>
        <v>-</v>
      </c>
      <c r="AO17" s="48" t="str">
        <f t="shared" si="2"/>
        <v>-</v>
      </c>
      <c r="AP17" s="48" t="str">
        <f t="shared" si="2"/>
        <v>-</v>
      </c>
      <c r="AQ17" s="48" t="str">
        <f t="shared" si="2"/>
        <v>-</v>
      </c>
      <c r="AR17" s="48" t="str">
        <f t="shared" si="2"/>
        <v>-</v>
      </c>
      <c r="AS17" s="48" t="str">
        <f t="shared" si="2"/>
        <v>-</v>
      </c>
      <c r="AT17" s="48" t="str">
        <f t="shared" si="2"/>
        <v>-</v>
      </c>
    </row>
    <row r="18" spans="2:46" ht="15.6" x14ac:dyDescent="0.3">
      <c r="B18" s="34" t="s">
        <v>458</v>
      </c>
      <c r="C18" s="62" t="s">
        <v>400</v>
      </c>
      <c r="D18" s="57" t="str">
        <f>IF(D11="Rectangular",D14-2*$D$16,"-")</f>
        <v>-</v>
      </c>
      <c r="E18" s="48" t="str">
        <f>IF(E11="Rectangular",E14-2*$D$16,"-")</f>
        <v>-</v>
      </c>
      <c r="F18" s="48" t="str">
        <f t="shared" ref="F18:AT18" si="3">IF(F11="Rectangular",F14-2*$D$16,"-")</f>
        <v>-</v>
      </c>
      <c r="G18" s="48" t="str">
        <f t="shared" si="3"/>
        <v>-</v>
      </c>
      <c r="H18" s="48" t="str">
        <f t="shared" si="3"/>
        <v>-</v>
      </c>
      <c r="I18" s="48" t="str">
        <f t="shared" si="3"/>
        <v>-</v>
      </c>
      <c r="J18" s="48" t="str">
        <f t="shared" si="3"/>
        <v>-</v>
      </c>
      <c r="K18" s="48" t="str">
        <f t="shared" si="3"/>
        <v>-</v>
      </c>
      <c r="L18" s="48" t="str">
        <f t="shared" si="3"/>
        <v>-</v>
      </c>
      <c r="M18" s="48" t="str">
        <f t="shared" si="3"/>
        <v>-</v>
      </c>
      <c r="N18" s="48" t="str">
        <f t="shared" si="3"/>
        <v>-</v>
      </c>
      <c r="O18" s="48" t="str">
        <f t="shared" si="3"/>
        <v>-</v>
      </c>
      <c r="P18" s="48" t="str">
        <f t="shared" si="3"/>
        <v>-</v>
      </c>
      <c r="Q18" s="48" t="str">
        <f t="shared" si="3"/>
        <v>-</v>
      </c>
      <c r="R18" s="48" t="str">
        <f t="shared" si="3"/>
        <v>-</v>
      </c>
      <c r="S18" s="48" t="str">
        <f t="shared" si="3"/>
        <v>-</v>
      </c>
      <c r="T18" s="48" t="str">
        <f t="shared" si="3"/>
        <v>-</v>
      </c>
      <c r="U18" s="48" t="str">
        <f t="shared" si="3"/>
        <v>-</v>
      </c>
      <c r="V18" s="48" t="str">
        <f t="shared" si="3"/>
        <v>-</v>
      </c>
      <c r="W18" s="48" t="str">
        <f t="shared" si="3"/>
        <v>-</v>
      </c>
      <c r="X18" s="48" t="str">
        <f t="shared" si="3"/>
        <v>-</v>
      </c>
      <c r="Y18" s="48" t="str">
        <f t="shared" si="3"/>
        <v>-</v>
      </c>
      <c r="Z18" s="48" t="str">
        <f t="shared" si="3"/>
        <v>-</v>
      </c>
      <c r="AA18" s="48" t="str">
        <f t="shared" si="3"/>
        <v>-</v>
      </c>
      <c r="AB18" s="48" t="str">
        <f t="shared" si="3"/>
        <v>-</v>
      </c>
      <c r="AC18" s="48" t="str">
        <f t="shared" si="3"/>
        <v>-</v>
      </c>
      <c r="AD18" s="48" t="str">
        <f t="shared" si="3"/>
        <v>-</v>
      </c>
      <c r="AE18" s="48" t="str">
        <f t="shared" si="3"/>
        <v>-</v>
      </c>
      <c r="AF18" s="48" t="str">
        <f t="shared" si="3"/>
        <v>-</v>
      </c>
      <c r="AG18" s="48" t="str">
        <f t="shared" si="3"/>
        <v>-</v>
      </c>
      <c r="AH18" s="48" t="str">
        <f t="shared" si="3"/>
        <v>-</v>
      </c>
      <c r="AI18" s="48" t="str">
        <f t="shared" si="3"/>
        <v>-</v>
      </c>
      <c r="AJ18" s="48" t="str">
        <f t="shared" si="3"/>
        <v>-</v>
      </c>
      <c r="AK18" s="48" t="str">
        <f t="shared" si="3"/>
        <v>-</v>
      </c>
      <c r="AL18" s="48" t="str">
        <f t="shared" si="3"/>
        <v>-</v>
      </c>
      <c r="AM18" s="48" t="str">
        <f t="shared" si="3"/>
        <v>-</v>
      </c>
      <c r="AN18" s="48" t="str">
        <f t="shared" si="3"/>
        <v>-</v>
      </c>
      <c r="AO18" s="48" t="str">
        <f t="shared" si="3"/>
        <v>-</v>
      </c>
      <c r="AP18" s="48" t="str">
        <f t="shared" si="3"/>
        <v>-</v>
      </c>
      <c r="AQ18" s="48" t="str">
        <f t="shared" si="3"/>
        <v>-</v>
      </c>
      <c r="AR18" s="48" t="str">
        <f t="shared" si="3"/>
        <v>-</v>
      </c>
      <c r="AS18" s="48" t="str">
        <f t="shared" si="3"/>
        <v>-</v>
      </c>
      <c r="AT18" s="48" t="str">
        <f t="shared" si="3"/>
        <v>-</v>
      </c>
    </row>
    <row r="19" spans="2:46" ht="15.6" x14ac:dyDescent="0.3">
      <c r="B19" s="34" t="s">
        <v>456</v>
      </c>
      <c r="C19" s="62" t="s">
        <v>400</v>
      </c>
      <c r="D19" s="56">
        <f ca="1">IF(D11="Rectangular","-",D15-2*D16)</f>
        <v>98.04</v>
      </c>
      <c r="E19" s="49">
        <f ca="1">IF(E11="Rectangular","-",E15-2*E16)</f>
        <v>146.73999999999998</v>
      </c>
      <c r="F19" s="49">
        <f t="shared" ref="F19:AT19" ca="1" si="4">IF(F11="Rectangular","-",F15-2*F16)</f>
        <v>108.5</v>
      </c>
      <c r="G19" s="49">
        <f t="shared" ca="1" si="4"/>
        <v>67.72</v>
      </c>
      <c r="H19" s="49">
        <f t="shared" ca="1" si="4"/>
        <v>151.4</v>
      </c>
      <c r="I19" s="49">
        <f t="shared" ca="1" si="4"/>
        <v>105.6</v>
      </c>
      <c r="J19" s="49">
        <f t="shared" ca="1" si="4"/>
        <v>83.26</v>
      </c>
      <c r="K19" s="49">
        <f t="shared" ca="1" si="4"/>
        <v>161.89999999999998</v>
      </c>
      <c r="L19" s="49">
        <f t="shared" ca="1" si="4"/>
        <v>98.399999999999991</v>
      </c>
      <c r="M19" s="49">
        <f t="shared" ca="1" si="4"/>
        <v>116.46</v>
      </c>
      <c r="N19" s="49">
        <f t="shared" ca="1" si="4"/>
        <v>70.399999999999991</v>
      </c>
      <c r="O19" s="49">
        <f t="shared" ca="1" si="4"/>
        <v>105.6</v>
      </c>
      <c r="P19" s="49">
        <f t="shared" ca="1" si="4"/>
        <v>70.16</v>
      </c>
      <c r="Q19" s="49">
        <f t="shared" ca="1" si="4"/>
        <v>67.62</v>
      </c>
      <c r="R19" s="49">
        <f t="shared" ca="1" si="4"/>
        <v>123.8</v>
      </c>
      <c r="S19" s="49">
        <f t="shared" ca="1" si="4"/>
        <v>105.6</v>
      </c>
      <c r="T19" s="49">
        <f t="shared" ca="1" si="4"/>
        <v>158.79999999999998</v>
      </c>
      <c r="U19" s="49">
        <f t="shared" ca="1" si="4"/>
        <v>149.20000000000002</v>
      </c>
      <c r="V19" s="49">
        <f t="shared" ca="1" si="4"/>
        <v>105.6</v>
      </c>
      <c r="W19" s="49">
        <f t="shared" ca="1" si="4"/>
        <v>83.06</v>
      </c>
      <c r="X19" s="49">
        <f t="shared" ca="1" si="4"/>
        <v>67.12</v>
      </c>
      <c r="Y19" s="49">
        <f t="shared" ca="1" si="4"/>
        <v>150</v>
      </c>
      <c r="Z19" s="49">
        <f t="shared" ca="1" si="4"/>
        <v>54.559999999999995</v>
      </c>
      <c r="AA19" s="49">
        <f t="shared" ca="1" si="4"/>
        <v>105.6</v>
      </c>
      <c r="AB19" s="49">
        <f t="shared" ca="1" si="4"/>
        <v>54.6</v>
      </c>
      <c r="AC19" s="49">
        <f t="shared" ca="1" si="4"/>
        <v>159.48000000000002</v>
      </c>
      <c r="AD19" s="49">
        <f t="shared" ca="1" si="4"/>
        <v>123.8</v>
      </c>
      <c r="AE19" s="49">
        <f t="shared" ca="1" si="4"/>
        <v>116.46</v>
      </c>
      <c r="AF19" s="49">
        <f t="shared" ca="1" si="4"/>
        <v>149.20000000000002</v>
      </c>
      <c r="AG19" s="49">
        <f t="shared" ca="1" si="4"/>
        <v>44.76</v>
      </c>
      <c r="AH19" s="49">
        <f t="shared" ca="1" si="4"/>
        <v>70.5</v>
      </c>
      <c r="AI19" s="49">
        <f t="shared" ca="1" si="4"/>
        <v>309.3</v>
      </c>
      <c r="AJ19" s="49">
        <f t="shared" ca="1" si="4"/>
        <v>163.98</v>
      </c>
      <c r="AK19" s="49">
        <f t="shared" ca="1" si="4"/>
        <v>151.4</v>
      </c>
      <c r="AL19" s="49">
        <f t="shared" ca="1" si="4"/>
        <v>67.320000000000007</v>
      </c>
      <c r="AM19" s="49">
        <f t="shared" ca="1" si="4"/>
        <v>54.72</v>
      </c>
      <c r="AN19" s="49">
        <f t="shared" ca="1" si="4"/>
        <v>95.54</v>
      </c>
      <c r="AO19" s="49">
        <f t="shared" ca="1" si="4"/>
        <v>100</v>
      </c>
      <c r="AP19" s="49">
        <f t="shared" ca="1" si="4"/>
        <v>211.2</v>
      </c>
      <c r="AQ19" s="49">
        <f t="shared" ca="1" si="4"/>
        <v>83.47</v>
      </c>
      <c r="AR19" s="49">
        <f t="shared" ca="1" si="4"/>
        <v>279.22000000000003</v>
      </c>
      <c r="AS19" s="49">
        <f t="shared" ca="1" si="4"/>
        <v>134.03</v>
      </c>
      <c r="AT19" s="49">
        <f t="shared" ca="1" si="4"/>
        <v>211.2</v>
      </c>
    </row>
    <row r="20" spans="2:46" ht="16.2" x14ac:dyDescent="0.3">
      <c r="B20" s="34" t="s">
        <v>391</v>
      </c>
      <c r="C20" s="62" t="s">
        <v>392</v>
      </c>
      <c r="D20" s="57">
        <f ca="1">IF(D11="Rectangular",D13*D14-D17*D18,0.7854*(D15^2-D19^2))</f>
        <v>462.72500735999876</v>
      </c>
      <c r="E20" s="48">
        <f ca="1">IF(E11="Rectangular",E13*E14-E17*E18,0.7854*(E15^2-E19^2))</f>
        <v>783.34413696000456</v>
      </c>
      <c r="F20" s="48">
        <f t="shared" ref="F20:AT20" ca="1" si="5">IF(F11="Rectangular",F13*F14-F17*F18,0.7854*(F15^2-F19^2))</f>
        <v>1032.8873940000005</v>
      </c>
      <c r="G20" s="48">
        <f t="shared" ca="1" si="5"/>
        <v>618.02466263999997</v>
      </c>
      <c r="H20" s="48">
        <f t="shared" ca="1" si="5"/>
        <v>1852.7900159999979</v>
      </c>
      <c r="I20" s="48">
        <f t="shared" ca="1" si="5"/>
        <v>1448.7802560000009</v>
      </c>
      <c r="J20" s="48">
        <f t="shared" ca="1" si="5"/>
        <v>762.60957695999991</v>
      </c>
      <c r="K20" s="48">
        <f t="shared" ca="1" si="5"/>
        <v>1633.3414020000037</v>
      </c>
      <c r="L20" s="48">
        <f t="shared" ca="1" si="5"/>
        <v>502.65600000000143</v>
      </c>
      <c r="M20" s="48">
        <f t="shared" ca="1" si="5"/>
        <v>657.43352136000146</v>
      </c>
      <c r="N20" s="48">
        <f t="shared" ca="1" si="5"/>
        <v>679.78726200000051</v>
      </c>
      <c r="O20" s="48">
        <f t="shared" ca="1" si="5"/>
        <v>1448.7802560000009</v>
      </c>
      <c r="P20" s="48">
        <f t="shared" ca="1" si="5"/>
        <v>715.87544951999985</v>
      </c>
      <c r="Q20" s="48">
        <f t="shared" ca="1" si="5"/>
        <v>628.65426623999895</v>
      </c>
      <c r="R20" s="48">
        <f t="shared" ca="1" si="5"/>
        <v>630.33062400000097</v>
      </c>
      <c r="S20" s="48">
        <f t="shared" ca="1" si="5"/>
        <v>1448.7802560000009</v>
      </c>
      <c r="T20" s="48">
        <f t="shared" ca="1" si="5"/>
        <v>1571.5542981599999</v>
      </c>
      <c r="U20" s="48">
        <f t="shared" ca="1" si="5"/>
        <v>758.0052479999963</v>
      </c>
      <c r="V20" s="48">
        <f t="shared" ca="1" si="5"/>
        <v>1448.7802560000009</v>
      </c>
      <c r="W20" s="48">
        <f t="shared" ca="1" si="5"/>
        <v>844.71843455999976</v>
      </c>
      <c r="X20" s="48">
        <f t="shared" ca="1" si="5"/>
        <v>624.19319423999866</v>
      </c>
      <c r="Y20" s="48">
        <f t="shared" ca="1" si="5"/>
        <v>2184.1974</v>
      </c>
      <c r="Z20" s="48">
        <f t="shared" ca="1" si="5"/>
        <v>534.88630272000023</v>
      </c>
      <c r="AA20" s="48">
        <f t="shared" ca="1" si="5"/>
        <v>1448.7802560000009</v>
      </c>
      <c r="AB20" s="48">
        <f t="shared" ca="1" si="5"/>
        <v>521.96458776000009</v>
      </c>
      <c r="AC20" s="48">
        <f t="shared" ca="1" si="5"/>
        <v>1510.5516518399972</v>
      </c>
      <c r="AD20" s="48">
        <f t="shared" ca="1" si="5"/>
        <v>630.33062400000097</v>
      </c>
      <c r="AE20" s="48">
        <f t="shared" ca="1" si="5"/>
        <v>657.43352136000146</v>
      </c>
      <c r="AF20" s="48">
        <f t="shared" ca="1" si="5"/>
        <v>758.0052479999963</v>
      </c>
      <c r="AG20" s="48">
        <f t="shared" ca="1" si="5"/>
        <v>461.30657496000015</v>
      </c>
      <c r="AH20" s="48">
        <f t="shared" ca="1" si="5"/>
        <v>680.71403400000077</v>
      </c>
      <c r="AI20" s="48">
        <f t="shared" ca="1" si="5"/>
        <v>7821.4137539999956</v>
      </c>
      <c r="AJ20" s="48">
        <f t="shared" ca="1" si="5"/>
        <v>1499.0533958400006</v>
      </c>
      <c r="AK20" s="48">
        <f t="shared" ca="1" si="5"/>
        <v>1852.7900159999979</v>
      </c>
      <c r="AL20" s="48">
        <f t="shared" ca="1" si="5"/>
        <v>614.51863703999993</v>
      </c>
      <c r="AM20" s="48">
        <f t="shared" ca="1" si="5"/>
        <v>521.15374080000015</v>
      </c>
      <c r="AN20" s="48">
        <f t="shared" ca="1" si="5"/>
        <v>874.58091335999973</v>
      </c>
      <c r="AO20" s="48">
        <f t="shared" ca="1" si="5"/>
        <v>640.88639999999998</v>
      </c>
      <c r="AP20" s="48">
        <f t="shared" ca="1" si="5"/>
        <v>2635.456824000004</v>
      </c>
      <c r="AQ20" s="48">
        <f t="shared" ca="1" si="5"/>
        <v>747.68446367999911</v>
      </c>
      <c r="AR20" s="48">
        <f t="shared" ca="1" si="5"/>
        <v>8982.7702826399927</v>
      </c>
      <c r="AS20" s="48">
        <f t="shared" ca="1" si="5"/>
        <v>1313.4841104000002</v>
      </c>
      <c r="AT20" s="48">
        <f t="shared" ca="1" si="5"/>
        <v>2635.456824000004</v>
      </c>
    </row>
    <row r="21" spans="2:46" ht="16.2" x14ac:dyDescent="0.3">
      <c r="B21" s="34" t="s">
        <v>398</v>
      </c>
      <c r="C21" s="62" t="s">
        <v>392</v>
      </c>
      <c r="D21" s="57">
        <f ca="1">IF(D11="Rectangular",D17*D18,0.7854*D19^2)</f>
        <v>7549.1403926400008</v>
      </c>
      <c r="E21" s="48">
        <f ca="1">IF(E11="Rectangular",E17*E18,0.7854*E19^2)</f>
        <v>16911.725717039993</v>
      </c>
      <c r="F21" s="48">
        <f t="shared" ref="F21:AT21" ca="1" si="6">IF(F11="Rectangular",F17*F18,0.7854*F19^2)</f>
        <v>9245.9251499999991</v>
      </c>
      <c r="G21" s="48">
        <f t="shared" ca="1" si="6"/>
        <v>3601.8431433599994</v>
      </c>
      <c r="H21" s="48">
        <f t="shared" ca="1" si="6"/>
        <v>18002.907384000002</v>
      </c>
      <c r="I21" s="48">
        <f t="shared" ca="1" si="6"/>
        <v>8758.2781439999981</v>
      </c>
      <c r="J21" s="48">
        <f t="shared" ca="1" si="6"/>
        <v>5444.5715570400007</v>
      </c>
      <c r="K21" s="48">
        <f t="shared" ca="1" si="6"/>
        <v>20586.598493999994</v>
      </c>
      <c r="L21" s="48">
        <f t="shared" ca="1" si="6"/>
        <v>7604.6826239999982</v>
      </c>
      <c r="M21" s="48">
        <f t="shared" ca="1" si="6"/>
        <v>10652.326478639998</v>
      </c>
      <c r="N21" s="48">
        <f t="shared" ca="1" si="6"/>
        <v>3892.5680639999991</v>
      </c>
      <c r="O21" s="48">
        <f t="shared" ca="1" si="6"/>
        <v>8758.2781439999981</v>
      </c>
      <c r="P21" s="48">
        <f t="shared" ca="1" si="6"/>
        <v>3866.0730662399997</v>
      </c>
      <c r="Q21" s="48">
        <f t="shared" ca="1" si="6"/>
        <v>3591.2135397600005</v>
      </c>
      <c r="R21" s="48">
        <f t="shared" ca="1" si="6"/>
        <v>12037.385976</v>
      </c>
      <c r="S21" s="48">
        <f t="shared" ca="1" si="6"/>
        <v>8758.2781439999981</v>
      </c>
      <c r="T21" s="48">
        <f t="shared" ca="1" si="6"/>
        <v>19805.777375999995</v>
      </c>
      <c r="U21" s="48">
        <f t="shared" ca="1" si="6"/>
        <v>17483.506656000005</v>
      </c>
      <c r="V21" s="48">
        <f t="shared" ca="1" si="6"/>
        <v>8758.2781439999981</v>
      </c>
      <c r="W21" s="48">
        <f t="shared" ca="1" si="6"/>
        <v>5418.4460114399999</v>
      </c>
      <c r="X21" s="48">
        <f t="shared" ca="1" si="6"/>
        <v>3538.3011417600005</v>
      </c>
      <c r="Y21" s="48">
        <f t="shared" ca="1" si="6"/>
        <v>17671.5</v>
      </c>
      <c r="Z21" s="48">
        <f t="shared" ca="1" si="6"/>
        <v>2337.9736934399998</v>
      </c>
      <c r="AA21" s="48">
        <f t="shared" ca="1" si="6"/>
        <v>8758.2781439999981</v>
      </c>
      <c r="AB21" s="48">
        <f t="shared" ca="1" si="6"/>
        <v>2341.4030640000001</v>
      </c>
      <c r="AC21" s="48">
        <f t="shared" ca="1" si="6"/>
        <v>19975.761812160006</v>
      </c>
      <c r="AD21" s="48">
        <f t="shared" ca="1" si="6"/>
        <v>12037.385976</v>
      </c>
      <c r="AE21" s="48">
        <f t="shared" ca="1" si="6"/>
        <v>10652.326478639998</v>
      </c>
      <c r="AF21" s="48">
        <f t="shared" ca="1" si="6"/>
        <v>17483.506656000005</v>
      </c>
      <c r="AG21" s="48">
        <f t="shared" ca="1" si="6"/>
        <v>1573.5155990399999</v>
      </c>
      <c r="AH21" s="48">
        <f t="shared" ca="1" si="6"/>
        <v>3903.6343499999998</v>
      </c>
      <c r="AI21" s="48">
        <f t="shared" ca="1" si="6"/>
        <v>75136.461246000006</v>
      </c>
      <c r="AJ21" s="48">
        <f t="shared" ca="1" si="6"/>
        <v>21118.966490159997</v>
      </c>
      <c r="AK21" s="48">
        <f t="shared" ca="1" si="6"/>
        <v>18002.907384000002</v>
      </c>
      <c r="AL21" s="48">
        <f t="shared" ca="1" si="6"/>
        <v>3559.4189769600007</v>
      </c>
      <c r="AM21" s="48">
        <f t="shared" ca="1" si="6"/>
        <v>2351.7062553599999</v>
      </c>
      <c r="AN21" s="48">
        <f t="shared" ca="1" si="6"/>
        <v>7169.0460626400009</v>
      </c>
      <c r="AO21" s="48">
        <f t="shared" ca="1" si="6"/>
        <v>7854</v>
      </c>
      <c r="AP21" s="48">
        <f t="shared" ca="1" si="6"/>
        <v>35033.112575999992</v>
      </c>
      <c r="AQ21" s="48">
        <f t="shared" ca="1" si="6"/>
        <v>5472.0710028599997</v>
      </c>
      <c r="AR21" s="48">
        <f t="shared" ca="1" si="6"/>
        <v>61232.775117360005</v>
      </c>
      <c r="AS21" s="48">
        <f t="shared" ca="1" si="6"/>
        <v>14108.957722859999</v>
      </c>
      <c r="AT21" s="48">
        <f t="shared" ca="1" si="6"/>
        <v>35033.112575999992</v>
      </c>
    </row>
    <row r="22" spans="2:46" ht="16.2" x14ac:dyDescent="0.3">
      <c r="B22" s="34" t="s">
        <v>464</v>
      </c>
      <c r="C22" s="62" t="s">
        <v>468</v>
      </c>
      <c r="D22" s="57">
        <f ca="1">IF(D11="Rectangular",((D13*D14^3)/12)-((D17*D18^3)/12),(3.14/64)*(D15^4-D19^4))</f>
        <v>572701.75714749272</v>
      </c>
      <c r="E22" s="48">
        <f ca="1">IF(E11="Rectangular",((E13*E14^3)/12)-((E17*E18^3)/12),(3.14/64)*(E15^4-E19^4))</f>
        <v>2156164.3689535931</v>
      </c>
      <c r="F22" s="48">
        <f t="shared" ref="F22:AT22" ca="1" si="7">IF(F11="Rectangular",((F13*F14^3)/12)-((F17*F18^3)/12),(3.14/64)*(F15^4-F19^4))</f>
        <v>1604006.2837545939</v>
      </c>
      <c r="G22" s="48">
        <f t="shared" ca="1" si="7"/>
        <v>384481.50108928059</v>
      </c>
      <c r="H22" s="48">
        <f t="shared" ca="1" si="7"/>
        <v>5579029.8715839926</v>
      </c>
      <c r="I22" s="48">
        <f t="shared" ca="1" si="7"/>
        <v>2185400.0705040013</v>
      </c>
      <c r="J22" s="48">
        <f t="shared" ca="1" si="7"/>
        <v>706742.80078938254</v>
      </c>
      <c r="K22" s="48">
        <f t="shared" ca="1" si="7"/>
        <v>5561026.4454511069</v>
      </c>
      <c r="L22" s="48">
        <f t="shared" ca="1" si="7"/>
        <v>628160.76800000202</v>
      </c>
      <c r="M22" s="48">
        <f t="shared" ca="1" si="7"/>
        <v>1148400.3646732112</v>
      </c>
      <c r="N22" s="48">
        <f t="shared" ca="1" si="7"/>
        <v>457682.10754640657</v>
      </c>
      <c r="O22" s="48">
        <f t="shared" ca="1" si="7"/>
        <v>2185400.0705040013</v>
      </c>
      <c r="P22" s="48">
        <f t="shared" ca="1" si="7"/>
        <v>481016.93170194613</v>
      </c>
      <c r="Q22" s="48">
        <f t="shared" ca="1" si="7"/>
        <v>390562.82914522575</v>
      </c>
      <c r="R22" s="48">
        <f t="shared" ca="1" si="7"/>
        <v>1238576.8232640019</v>
      </c>
      <c r="S22" s="48">
        <f t="shared" ca="1" si="7"/>
        <v>2185400.0705040013</v>
      </c>
      <c r="T22" s="48">
        <f t="shared" ca="1" si="7"/>
        <v>5147737.5963862082</v>
      </c>
      <c r="U22" s="48">
        <f t="shared" ca="1" si="7"/>
        <v>2153835.6236799927</v>
      </c>
      <c r="V22" s="48">
        <f t="shared" ca="1" si="7"/>
        <v>2185400.0705040013</v>
      </c>
      <c r="W22" s="48">
        <f t="shared" ca="1" si="7"/>
        <v>784842.60779315035</v>
      </c>
      <c r="X22" s="48">
        <f t="shared" ca="1" si="7"/>
        <v>382316.02194128576</v>
      </c>
      <c r="Y22" s="48">
        <f t="shared" ca="1" si="7"/>
        <v>6519374.0240625003</v>
      </c>
      <c r="Z22" s="48">
        <f t="shared" ca="1" si="7"/>
        <v>221685.13325363203</v>
      </c>
      <c r="AA22" s="48">
        <f t="shared" ca="1" si="7"/>
        <v>2185400.0705040013</v>
      </c>
      <c r="AB22" s="48">
        <f t="shared" ca="1" si="7"/>
        <v>216077.98552231997</v>
      </c>
      <c r="AC22" s="48">
        <f t="shared" ca="1" si="7"/>
        <v>4981435.3248224333</v>
      </c>
      <c r="AD22" s="48">
        <f t="shared" ca="1" si="7"/>
        <v>1238576.8232640019</v>
      </c>
      <c r="AE22" s="48">
        <f t="shared" ca="1" si="7"/>
        <v>1148400.3646732112</v>
      </c>
      <c r="AF22" s="48">
        <f t="shared" ca="1" si="7"/>
        <v>2153835.6236799927</v>
      </c>
      <c r="AG22" s="48">
        <f t="shared" ca="1" si="7"/>
        <v>132392.90433532873</v>
      </c>
      <c r="AH22" s="48">
        <f t="shared" ca="1" si="7"/>
        <v>459554.55178709433</v>
      </c>
      <c r="AI22" s="48">
        <f t="shared" ca="1" si="7"/>
        <v>98348887.695170045</v>
      </c>
      <c r="AJ22" s="48">
        <f t="shared" ca="1" si="7"/>
        <v>5214754.1474383771</v>
      </c>
      <c r="AK22" s="48">
        <f t="shared" ca="1" si="7"/>
        <v>5579029.8715839926</v>
      </c>
      <c r="AL22" s="48">
        <f t="shared" ca="1" si="7"/>
        <v>377981.87510870874</v>
      </c>
      <c r="AM22" s="48">
        <f t="shared" ca="1" si="7"/>
        <v>216562.86108057597</v>
      </c>
      <c r="AN22" s="48">
        <f t="shared" ca="1" si="7"/>
        <v>1058213.7654134883</v>
      </c>
      <c r="AO22" s="48">
        <f t="shared" ca="1" si="7"/>
        <v>833368.56</v>
      </c>
      <c r="AP22" s="48">
        <f t="shared" ca="1" si="7"/>
        <v>15239413.192126522</v>
      </c>
      <c r="AQ22" s="48">
        <f t="shared" ca="1" si="7"/>
        <v>695294.18552404863</v>
      </c>
      <c r="AR22" s="48">
        <f t="shared" ca="1" si="7"/>
        <v>93914622.118934333</v>
      </c>
      <c r="AS22" s="48">
        <f t="shared" ca="1" si="7"/>
        <v>3085153.1889237645</v>
      </c>
      <c r="AT22" s="48">
        <f t="shared" ca="1" si="7"/>
        <v>15239413.192126522</v>
      </c>
    </row>
    <row r="23" spans="2:46" ht="16.2" x14ac:dyDescent="0.3">
      <c r="B23" s="34" t="s">
        <v>465</v>
      </c>
      <c r="C23" s="62" t="s">
        <v>468</v>
      </c>
      <c r="D23" s="39">
        <f ca="1">IF(D11="Rectangular",(D17*D18^3)/12,(3.14/64)*(D19^4))</f>
        <v>4532761.6669150079</v>
      </c>
      <c r="E23" s="32">
        <f ca="1">IF(E11="Rectangular",(E17*E18^3)/12,(3.14/64)*(E19^4))</f>
        <v>22748026.89486381</v>
      </c>
      <c r="F23" s="32">
        <f t="shared" ref="F23:AT23" ca="1" si="8">IF(F11="Rectangular",(F17*F18^3)/12,(3.14/64)*(F19^4))</f>
        <v>6799369.2499414068</v>
      </c>
      <c r="G23" s="32">
        <f t="shared" ca="1" si="8"/>
        <v>1031852.1462481254</v>
      </c>
      <c r="H23" s="32">
        <f t="shared" ca="1" si="8"/>
        <v>25778234.777478509</v>
      </c>
      <c r="I23" s="32">
        <f t="shared" ca="1" si="8"/>
        <v>6101060.7144959988</v>
      </c>
      <c r="J23" s="32">
        <f t="shared" ca="1" si="8"/>
        <v>2357736.6816305243</v>
      </c>
      <c r="K23" s="32">
        <f t="shared" ca="1" si="8"/>
        <v>33708316.971987389</v>
      </c>
      <c r="L23" s="32">
        <f t="shared" ca="1" si="8"/>
        <v>4599705.9375359975</v>
      </c>
      <c r="M23" s="32">
        <f t="shared" ca="1" si="8"/>
        <v>9025199.6353267897</v>
      </c>
      <c r="N23" s="32">
        <f t="shared" ca="1" si="8"/>
        <v>1205147.7954559994</v>
      </c>
      <c r="O23" s="32">
        <f t="shared" ca="1" si="8"/>
        <v>6101060.7144959988</v>
      </c>
      <c r="P23" s="32">
        <f t="shared" ca="1" si="8"/>
        <v>1188797.8077009534</v>
      </c>
      <c r="Q23" s="32">
        <f t="shared" ca="1" si="8"/>
        <v>1025770.8181921802</v>
      </c>
      <c r="R23" s="32">
        <f t="shared" ca="1" si="8"/>
        <v>11524769.625798499</v>
      </c>
      <c r="S23" s="32">
        <f t="shared" ca="1" si="8"/>
        <v>6101060.7144959988</v>
      </c>
      <c r="T23" s="32">
        <f t="shared" ca="1" si="8"/>
        <v>31199789.682535987</v>
      </c>
      <c r="U23" s="32">
        <f t="shared" ca="1" si="8"/>
        <v>24312239.573096015</v>
      </c>
      <c r="V23" s="32">
        <f t="shared" ca="1" si="8"/>
        <v>6101060.7144959988</v>
      </c>
      <c r="W23" s="32">
        <f t="shared" ca="1" si="8"/>
        <v>2335163.9701242559</v>
      </c>
      <c r="X23" s="32">
        <f t="shared" ca="1" si="8"/>
        <v>995766.39431471401</v>
      </c>
      <c r="Y23" s="32">
        <f t="shared" ca="1" si="8"/>
        <v>24837890.625</v>
      </c>
      <c r="Z23" s="32">
        <f t="shared" ca="1" si="8"/>
        <v>434757.5379716095</v>
      </c>
      <c r="AA23" s="32">
        <f t="shared" ca="1" si="8"/>
        <v>6101060.7144959988</v>
      </c>
      <c r="AB23" s="32">
        <f t="shared" ca="1" si="8"/>
        <v>436033.88951850007</v>
      </c>
      <c r="AC23" s="32">
        <f t="shared" ca="1" si="8"/>
        <v>31737636.522896077</v>
      </c>
      <c r="AD23" s="32">
        <f t="shared" ca="1" si="8"/>
        <v>11524769.625798499</v>
      </c>
      <c r="AE23" s="32">
        <f t="shared" ca="1" si="8"/>
        <v>9025199.6353267897</v>
      </c>
      <c r="AF23" s="32">
        <f t="shared" ca="1" si="8"/>
        <v>24312239.573096015</v>
      </c>
      <c r="AG23" s="32">
        <f t="shared" ca="1" si="8"/>
        <v>196929.14054207754</v>
      </c>
      <c r="AH23" s="32">
        <f t="shared" ca="1" si="8"/>
        <v>1212009.8296289062</v>
      </c>
      <c r="AI23" s="32">
        <f t="shared" ca="1" si="8"/>
        <v>449023792.96889246</v>
      </c>
      <c r="AJ23" s="32">
        <f t="shared" ca="1" si="8"/>
        <v>35474248.371546522</v>
      </c>
      <c r="AK23" s="32">
        <f t="shared" ca="1" si="8"/>
        <v>25778234.777478509</v>
      </c>
      <c r="AL23" s="32">
        <f t="shared" ca="1" si="8"/>
        <v>1007688.0382511979</v>
      </c>
      <c r="AM23" s="32">
        <f t="shared" ca="1" si="8"/>
        <v>439879.81014466559</v>
      </c>
      <c r="AN23" s="32">
        <f t="shared" ca="1" si="8"/>
        <v>4087809.2483225125</v>
      </c>
      <c r="AO23" s="32">
        <f t="shared" ca="1" si="8"/>
        <v>4906250</v>
      </c>
      <c r="AP23" s="32">
        <f t="shared" ca="1" si="8"/>
        <v>97616971.431935981</v>
      </c>
      <c r="AQ23" s="32">
        <f t="shared" ca="1" si="8"/>
        <v>2381613.7450329224</v>
      </c>
      <c r="AR23" s="32">
        <f t="shared" ca="1" si="8"/>
        <v>298219312.80512816</v>
      </c>
      <c r="AS23" s="32">
        <f t="shared" ca="1" si="8"/>
        <v>15832800.680227824</v>
      </c>
      <c r="AT23" s="32">
        <f t="shared" ca="1" si="8"/>
        <v>97616971.431935981</v>
      </c>
    </row>
    <row r="24" spans="2:46" x14ac:dyDescent="0.3">
      <c r="B24" s="34" t="s">
        <v>409</v>
      </c>
      <c r="C24" s="62"/>
      <c r="D24" s="57">
        <f ca="1">D12/IF(D11="Circular",D15,MAX(D13:D14))</f>
        <v>4.3564356435643568</v>
      </c>
      <c r="E24" s="48">
        <f ca="1">E12/IF(E11="Circular",E15,MAX(E13:E14))</f>
        <v>2.9633577614923388</v>
      </c>
      <c r="F24" s="48">
        <f t="shared" ref="F24:AT24" ca="1" si="9">F12/IF(F11="Circular",F15,MAX(F13:F14))</f>
        <v>2.9999999999999996</v>
      </c>
      <c r="G24" s="48">
        <f t="shared" ca="1" si="9"/>
        <v>2.9467939972714872</v>
      </c>
      <c r="H24" s="48">
        <f t="shared" ca="1" si="9"/>
        <v>3.0188679245283021</v>
      </c>
      <c r="I24" s="48">
        <f t="shared" ca="1" si="9"/>
        <v>3.0701754385964914</v>
      </c>
      <c r="J24" s="48">
        <f t="shared" ca="1" si="9"/>
        <v>3.0371203599550056</v>
      </c>
      <c r="K24" s="48">
        <f t="shared" ca="1" si="9"/>
        <v>2.3781212841854935</v>
      </c>
      <c r="L24" s="48">
        <f t="shared" ca="1" si="9"/>
        <v>2.9527559055118111</v>
      </c>
      <c r="M24" s="48">
        <f t="shared" ca="1" si="9"/>
        <v>3</v>
      </c>
      <c r="N24" s="48">
        <f t="shared" ca="1" si="9"/>
        <v>3</v>
      </c>
      <c r="O24" s="48">
        <f t="shared" ca="1" si="9"/>
        <v>3.0701754385964914</v>
      </c>
      <c r="P24" s="48">
        <f t="shared" ca="1" si="9"/>
        <v>2.4875621890547266</v>
      </c>
      <c r="Q24" s="48">
        <f t="shared" ca="1" si="9"/>
        <v>2.9604365620736699</v>
      </c>
      <c r="R24" s="48">
        <f t="shared" ca="1" si="9"/>
        <v>3.1496062992125986</v>
      </c>
      <c r="S24" s="48">
        <f t="shared" ca="1" si="9"/>
        <v>3.0701754385964914</v>
      </c>
      <c r="T24" s="48">
        <f t="shared" ca="1" si="9"/>
        <v>2.4972723966541399</v>
      </c>
      <c r="U24" s="48">
        <f t="shared" ca="1" si="9"/>
        <v>2.9527559055118111</v>
      </c>
      <c r="V24" s="48">
        <f t="shared" ca="1" si="9"/>
        <v>3.0701754385964914</v>
      </c>
      <c r="W24" s="48">
        <f t="shared" ca="1" si="9"/>
        <v>2.9787234042553195</v>
      </c>
      <c r="X24" s="48">
        <f t="shared" ca="1" si="9"/>
        <v>2.9670329670329672</v>
      </c>
      <c r="Y24" s="48">
        <f t="shared" ca="1" si="9"/>
        <v>3.0188679245283021</v>
      </c>
      <c r="Z24" s="48">
        <f t="shared" ca="1" si="9"/>
        <v>2.4966931216931219</v>
      </c>
      <c r="AA24" s="48">
        <f t="shared" ca="1" si="9"/>
        <v>3.0701754385964914</v>
      </c>
      <c r="AB24" s="48">
        <f t="shared" ca="1" si="9"/>
        <v>2.5008280887711161</v>
      </c>
      <c r="AC24" s="48">
        <f t="shared" ca="1" si="9"/>
        <v>3</v>
      </c>
      <c r="AD24" s="48">
        <f t="shared" ca="1" si="9"/>
        <v>2.9527559055118111</v>
      </c>
      <c r="AE24" s="48">
        <f t="shared" ca="1" si="9"/>
        <v>3</v>
      </c>
      <c r="AF24" s="48">
        <f t="shared" ca="1" si="9"/>
        <v>2.9527559055118111</v>
      </c>
      <c r="AG24" s="48">
        <f t="shared" ca="1" si="9"/>
        <v>2.9469548133595285</v>
      </c>
      <c r="AH24" s="48">
        <f t="shared" ca="1" si="9"/>
        <v>2.9999999999999996</v>
      </c>
      <c r="AI24" s="48">
        <f t="shared" ca="1" si="9"/>
        <v>3.0006153846153847</v>
      </c>
      <c r="AJ24" s="48">
        <f t="shared" ca="1" si="9"/>
        <v>3.00530347672363</v>
      </c>
      <c r="AK24" s="48">
        <f t="shared" ca="1" si="9"/>
        <v>3.0188679245283021</v>
      </c>
      <c r="AL24" s="48">
        <f t="shared" ca="1" si="9"/>
        <v>2.9629629629629628</v>
      </c>
      <c r="AM24" s="48">
        <f t="shared" ca="1" si="9"/>
        <v>2.4966931216931219</v>
      </c>
      <c r="AN24" s="48">
        <f t="shared" ca="1" si="9"/>
        <v>3.9525691699604741</v>
      </c>
      <c r="AO24" s="48">
        <f t="shared" ca="1" si="9"/>
        <v>2.8846153846153846</v>
      </c>
      <c r="AP24" s="48">
        <f t="shared" ca="1" si="9"/>
        <v>2.8310502283105023</v>
      </c>
      <c r="AQ24" s="48">
        <f t="shared" ca="1" si="9"/>
        <v>6.0231486683897071</v>
      </c>
      <c r="AR24" s="48">
        <f t="shared" ca="1" si="9"/>
        <v>3.0073578595317727</v>
      </c>
      <c r="AS24" s="48">
        <f t="shared" ca="1" si="9"/>
        <v>2.4834082637550847</v>
      </c>
      <c r="AT24" s="48">
        <f t="shared" ca="1" si="9"/>
        <v>2.8310502283105023</v>
      </c>
    </row>
    <row r="25" spans="2:46" x14ac:dyDescent="0.3">
      <c r="B25" s="34" t="s">
        <v>472</v>
      </c>
      <c r="C25" s="62"/>
      <c r="D25" s="57">
        <f ca="1">IF(D11="Circular",D15,MAX(D13:D14))/D16</f>
        <v>68.243243243243242</v>
      </c>
      <c r="E25" s="48">
        <f ca="1">IF(E11="Circular",E15,MAX(E13:E14))/E16</f>
        <v>89.345238095238102</v>
      </c>
      <c r="F25" s="48">
        <f t="shared" ref="F25:AT25" ca="1" si="10">IF(F11="Circular",F15,MAX(F13:F14))/F16</f>
        <v>38.779661016949149</v>
      </c>
      <c r="G25" s="48">
        <f t="shared" ca="1" si="10"/>
        <v>26.272401433691755</v>
      </c>
      <c r="H25" s="48">
        <f t="shared" ca="1" si="10"/>
        <v>41.842105263157897</v>
      </c>
      <c r="I25" s="48">
        <f t="shared" ca="1" si="10"/>
        <v>27.142857142857142</v>
      </c>
      <c r="J25" s="48">
        <f t="shared" ca="1" si="10"/>
        <v>31.524822695035464</v>
      </c>
      <c r="K25" s="48">
        <f t="shared" ca="1" si="10"/>
        <v>53.396825396825392</v>
      </c>
      <c r="L25" s="48">
        <f t="shared" ca="1" si="10"/>
        <v>63.499999999999993</v>
      </c>
      <c r="M25" s="48">
        <f t="shared" ca="1" si="10"/>
        <v>67.79661016949153</v>
      </c>
      <c r="N25" s="48">
        <f t="shared" ca="1" si="10"/>
        <v>25.864406779661014</v>
      </c>
      <c r="O25" s="48">
        <f t="shared" ca="1" si="10"/>
        <v>27.142857142857142</v>
      </c>
      <c r="P25" s="48">
        <f t="shared" ca="1" si="10"/>
        <v>24.559485530546624</v>
      </c>
      <c r="Q25" s="48">
        <f t="shared" ca="1" si="10"/>
        <v>25.809859154929576</v>
      </c>
      <c r="R25" s="48">
        <f t="shared" ca="1" si="10"/>
        <v>79.375</v>
      </c>
      <c r="S25" s="48">
        <f t="shared" ca="1" si="10"/>
        <v>27.142857142857142</v>
      </c>
      <c r="T25" s="48">
        <f t="shared" ca="1" si="10"/>
        <v>53.391585760517799</v>
      </c>
      <c r="U25" s="48">
        <f t="shared" ca="1" si="10"/>
        <v>95.25</v>
      </c>
      <c r="V25" s="48">
        <f t="shared" ca="1" si="10"/>
        <v>27.142857142857142</v>
      </c>
      <c r="W25" s="48">
        <f t="shared" ca="1" si="10"/>
        <v>28.621794871794869</v>
      </c>
      <c r="X25" s="48">
        <f t="shared" ca="1" si="10"/>
        <v>25.633802816901408</v>
      </c>
      <c r="Y25" s="48">
        <f t="shared" ca="1" si="10"/>
        <v>35.333333333333336</v>
      </c>
      <c r="Z25" s="48">
        <f t="shared" ca="1" si="10"/>
        <v>20.432432432432432</v>
      </c>
      <c r="AA25" s="48">
        <f t="shared" ca="1" si="10"/>
        <v>27.142857142857142</v>
      </c>
      <c r="AB25" s="48">
        <f t="shared" ca="1" si="10"/>
        <v>20.892733564013842</v>
      </c>
      <c r="AC25" s="48">
        <f t="shared" ca="1" si="10"/>
        <v>55.878378378378379</v>
      </c>
      <c r="AD25" s="48">
        <f t="shared" ca="1" si="10"/>
        <v>79.375</v>
      </c>
      <c r="AE25" s="48">
        <f t="shared" ca="1" si="10"/>
        <v>67.79661016949153</v>
      </c>
      <c r="AF25" s="48">
        <f t="shared" ca="1" si="10"/>
        <v>95.25</v>
      </c>
      <c r="AG25" s="48">
        <f t="shared" ca="1" si="10"/>
        <v>16.579804560260587</v>
      </c>
      <c r="AH25" s="48">
        <f t="shared" ca="1" si="10"/>
        <v>25.898305084745765</v>
      </c>
      <c r="AI25" s="48">
        <f t="shared" ca="1" si="10"/>
        <v>41.401273885350321</v>
      </c>
      <c r="AJ25" s="48">
        <f t="shared" ca="1" si="10"/>
        <v>59.335664335664333</v>
      </c>
      <c r="AK25" s="48">
        <f t="shared" ca="1" si="10"/>
        <v>41.842105263157897</v>
      </c>
      <c r="AL25" s="48">
        <f t="shared" ca="1" si="10"/>
        <v>26.12903225806452</v>
      </c>
      <c r="AM25" s="48">
        <f t="shared" ca="1" si="10"/>
        <v>21</v>
      </c>
      <c r="AN25" s="48">
        <f t="shared" ca="1" si="10"/>
        <v>35.759717314487631</v>
      </c>
      <c r="AO25" s="48">
        <f t="shared" ca="1" si="10"/>
        <v>52</v>
      </c>
      <c r="AP25" s="48">
        <f t="shared" ca="1" si="10"/>
        <v>56.153846153846153</v>
      </c>
      <c r="AQ25" s="48">
        <f t="shared" ca="1" si="10"/>
        <v>32.242753623188406</v>
      </c>
      <c r="AR25" s="48">
        <f t="shared" ca="1" si="10"/>
        <v>30.232558139534881</v>
      </c>
      <c r="AS25" s="48">
        <f t="shared" ca="1" si="10"/>
        <v>45.94426229508197</v>
      </c>
      <c r="AT25" s="48">
        <f t="shared" ca="1" si="10"/>
        <v>56.153846153846153</v>
      </c>
    </row>
    <row r="26" spans="2:46" x14ac:dyDescent="0.3">
      <c r="B26" s="42" t="s">
        <v>408</v>
      </c>
      <c r="C26" s="62"/>
      <c r="D26" s="39">
        <f ca="1">0.02*(25-D24)</f>
        <v>0.41287128712871285</v>
      </c>
      <c r="E26" s="32">
        <f ca="1">0.02*(25-E24)</f>
        <v>0.44073284477015323</v>
      </c>
      <c r="F26" s="32">
        <f t="shared" ref="F26:AT26" ca="1" si="11">0.02*(25-F24)</f>
        <v>0.44</v>
      </c>
      <c r="G26" s="32">
        <f t="shared" ca="1" si="11"/>
        <v>0.44106412005457024</v>
      </c>
      <c r="H26" s="32">
        <f t="shared" ca="1" si="11"/>
        <v>0.43962264150943398</v>
      </c>
      <c r="I26" s="32">
        <f t="shared" ca="1" si="11"/>
        <v>0.43859649122807015</v>
      </c>
      <c r="J26" s="32">
        <f t="shared" ca="1" si="11"/>
        <v>0.43925759280089993</v>
      </c>
      <c r="K26" s="32">
        <f t="shared" ca="1" si="11"/>
        <v>0.45243757431629017</v>
      </c>
      <c r="L26" s="32">
        <f t="shared" ca="1" si="11"/>
        <v>0.44094488188976377</v>
      </c>
      <c r="M26" s="32">
        <f t="shared" ca="1" si="11"/>
        <v>0.44</v>
      </c>
      <c r="N26" s="32">
        <f t="shared" ca="1" si="11"/>
        <v>0.44</v>
      </c>
      <c r="O26" s="32">
        <f t="shared" ca="1" si="11"/>
        <v>0.43859649122807015</v>
      </c>
      <c r="P26" s="32">
        <f t="shared" ca="1" si="11"/>
        <v>0.45024875621890548</v>
      </c>
      <c r="Q26" s="32">
        <f t="shared" ca="1" si="11"/>
        <v>0.44079126875852659</v>
      </c>
      <c r="R26" s="32">
        <f t="shared" ca="1" si="11"/>
        <v>0.43700787401574803</v>
      </c>
      <c r="S26" s="32">
        <f t="shared" ca="1" si="11"/>
        <v>0.43859649122807015</v>
      </c>
      <c r="T26" s="32">
        <f t="shared" ca="1" si="11"/>
        <v>0.45005455206691725</v>
      </c>
      <c r="U26" s="32">
        <f t="shared" ca="1" si="11"/>
        <v>0.44094488188976377</v>
      </c>
      <c r="V26" s="32">
        <f t="shared" ca="1" si="11"/>
        <v>0.43859649122807015</v>
      </c>
      <c r="W26" s="32">
        <f t="shared" ca="1" si="11"/>
        <v>0.44042553191489364</v>
      </c>
      <c r="X26" s="32">
        <f t="shared" ca="1" si="11"/>
        <v>0.44065934065934065</v>
      </c>
      <c r="Y26" s="32">
        <f t="shared" ca="1" si="11"/>
        <v>0.43962264150943398</v>
      </c>
      <c r="Z26" s="32">
        <f t="shared" ca="1" si="11"/>
        <v>0.45006613756613761</v>
      </c>
      <c r="AA26" s="32">
        <f t="shared" ca="1" si="11"/>
        <v>0.43859649122807015</v>
      </c>
      <c r="AB26" s="32">
        <f t="shared" ca="1" si="11"/>
        <v>0.4499834382245777</v>
      </c>
      <c r="AC26" s="32">
        <f t="shared" ca="1" si="11"/>
        <v>0.44</v>
      </c>
      <c r="AD26" s="32">
        <f t="shared" ca="1" si="11"/>
        <v>0.44094488188976377</v>
      </c>
      <c r="AE26" s="32">
        <f t="shared" ca="1" si="11"/>
        <v>0.44</v>
      </c>
      <c r="AF26" s="32">
        <f t="shared" ca="1" si="11"/>
        <v>0.44094488188976377</v>
      </c>
      <c r="AG26" s="32">
        <f t="shared" ca="1" si="11"/>
        <v>0.44106090373280943</v>
      </c>
      <c r="AH26" s="32">
        <f t="shared" ca="1" si="11"/>
        <v>0.44</v>
      </c>
      <c r="AI26" s="32">
        <f t="shared" ca="1" si="11"/>
        <v>0.4399876923076923</v>
      </c>
      <c r="AJ26" s="32">
        <f t="shared" ca="1" si="11"/>
        <v>0.43989393046552744</v>
      </c>
      <c r="AK26" s="32">
        <f t="shared" ca="1" si="11"/>
        <v>0.43962264150943398</v>
      </c>
      <c r="AL26" s="32">
        <f t="shared" ca="1" si="11"/>
        <v>0.44074074074074077</v>
      </c>
      <c r="AM26" s="32">
        <f t="shared" ca="1" si="11"/>
        <v>0.45006613756613761</v>
      </c>
      <c r="AN26" s="32">
        <f t="shared" ca="1" si="11"/>
        <v>0.42094861660079053</v>
      </c>
      <c r="AO26" s="32">
        <f t="shared" ca="1" si="11"/>
        <v>0.44230769230769235</v>
      </c>
      <c r="AP26" s="32">
        <f t="shared" ca="1" si="11"/>
        <v>0.44337899543378995</v>
      </c>
      <c r="AQ26" s="32">
        <f t="shared" ca="1" si="11"/>
        <v>0.37953702663220584</v>
      </c>
      <c r="AR26" s="32">
        <f t="shared" ca="1" si="11"/>
        <v>0.43985284280936454</v>
      </c>
      <c r="AS26" s="32">
        <f t="shared" ca="1" si="11"/>
        <v>0.45033183472489835</v>
      </c>
      <c r="AT26" s="32">
        <f t="shared" ca="1" si="11"/>
        <v>0.44337899543378995</v>
      </c>
    </row>
    <row r="27" spans="2:46" x14ac:dyDescent="0.3">
      <c r="B27" s="42" t="s">
        <v>388</v>
      </c>
      <c r="C27" s="62"/>
      <c r="D27" s="39">
        <f ca="1">1/SQRT(1+D26+D26^2)</f>
        <v>0.7947192502263819</v>
      </c>
      <c r="E27" s="32">
        <f ca="1">1/SQRT(1+E26+E26^2)</f>
        <v>0.78206708041974293</v>
      </c>
      <c r="F27" s="32">
        <f t="shared" ref="F27:AT27" ca="1" si="12">1/SQRT(1+F26+F26^2)</f>
        <v>0.78239692990550724</v>
      </c>
      <c r="G27" s="32">
        <f t="shared" ca="1" si="12"/>
        <v>0.78191802778775521</v>
      </c>
      <c r="H27" s="32">
        <f t="shared" ca="1" si="12"/>
        <v>0.78256683940623384</v>
      </c>
      <c r="I27" s="32">
        <f t="shared" ca="1" si="12"/>
        <v>0.78302908866106335</v>
      </c>
      <c r="J27" s="32">
        <f t="shared" ca="1" si="12"/>
        <v>0.78273124670144312</v>
      </c>
      <c r="K27" s="32">
        <f t="shared" ca="1" si="12"/>
        <v>0.77682062761973436</v>
      </c>
      <c r="L27" s="32">
        <f t="shared" ca="1" si="12"/>
        <v>0.78197167354191022</v>
      </c>
      <c r="M27" s="32">
        <f t="shared" ca="1" si="12"/>
        <v>0.78239692990550724</v>
      </c>
      <c r="N27" s="32">
        <f t="shared" ca="1" si="12"/>
        <v>0.78239692990550724</v>
      </c>
      <c r="O27" s="32">
        <f t="shared" ca="1" si="12"/>
        <v>0.78302908866106335</v>
      </c>
      <c r="P27" s="32">
        <f t="shared" ca="1" si="12"/>
        <v>0.77779860464131678</v>
      </c>
      <c r="Q27" s="32">
        <f t="shared" ca="1" si="12"/>
        <v>0.78204079099326462</v>
      </c>
      <c r="R27" s="32">
        <f t="shared" ca="1" si="12"/>
        <v>0.783745330606334</v>
      </c>
      <c r="S27" s="32">
        <f t="shared" ca="1" si="12"/>
        <v>0.78302908866106335</v>
      </c>
      <c r="T27" s="32">
        <f t="shared" ca="1" si="12"/>
        <v>0.77788544580755647</v>
      </c>
      <c r="U27" s="32">
        <f t="shared" ca="1" si="12"/>
        <v>0.78197167354191022</v>
      </c>
      <c r="V27" s="32">
        <f t="shared" ca="1" si="12"/>
        <v>0.78302908866106335</v>
      </c>
      <c r="W27" s="32">
        <f t="shared" ca="1" si="12"/>
        <v>0.78220538077575286</v>
      </c>
      <c r="X27" s="32">
        <f t="shared" ca="1" si="12"/>
        <v>0.78210015699497726</v>
      </c>
      <c r="Y27" s="32">
        <f t="shared" ca="1" si="12"/>
        <v>0.78256683940623384</v>
      </c>
      <c r="Z27" s="32">
        <f t="shared" ca="1" si="12"/>
        <v>0.77788026486779827</v>
      </c>
      <c r="AA27" s="32">
        <f t="shared" ca="1" si="12"/>
        <v>0.78302908866106335</v>
      </c>
      <c r="AB27" s="32">
        <f t="shared" ca="1" si="12"/>
        <v>0.77791724821545916</v>
      </c>
      <c r="AC27" s="32">
        <f t="shared" ca="1" si="12"/>
        <v>0.78239692990550724</v>
      </c>
      <c r="AD27" s="32">
        <f t="shared" ca="1" si="12"/>
        <v>0.78197167354191022</v>
      </c>
      <c r="AE27" s="32">
        <f t="shared" ca="1" si="12"/>
        <v>0.78239692990550724</v>
      </c>
      <c r="AF27" s="32">
        <f t="shared" ca="1" si="12"/>
        <v>0.78197167354191022</v>
      </c>
      <c r="AG27" s="32">
        <f t="shared" ca="1" si="12"/>
        <v>0.7819194747688154</v>
      </c>
      <c r="AH27" s="32">
        <f t="shared" ca="1" si="12"/>
        <v>0.78239692990550724</v>
      </c>
      <c r="AI27" s="32">
        <f t="shared" ca="1" si="12"/>
        <v>0.78240247089934523</v>
      </c>
      <c r="AJ27" s="32">
        <f t="shared" ca="1" si="12"/>
        <v>0.78244468450266647</v>
      </c>
      <c r="AK27" s="32">
        <f t="shared" ca="1" si="12"/>
        <v>0.78256683940623384</v>
      </c>
      <c r="AL27" s="32">
        <f t="shared" ca="1" si="12"/>
        <v>0.78206352735837459</v>
      </c>
      <c r="AM27" s="32">
        <f t="shared" ca="1" si="12"/>
        <v>0.77788026486779827</v>
      </c>
      <c r="AN27" s="32">
        <f t="shared" ca="1" si="12"/>
        <v>0.79102776193111823</v>
      </c>
      <c r="AO27" s="32">
        <f t="shared" ca="1" si="12"/>
        <v>0.78135879237994255</v>
      </c>
      <c r="AP27" s="32">
        <f t="shared" ca="1" si="12"/>
        <v>0.78087739699285519</v>
      </c>
      <c r="AQ27" s="32">
        <f t="shared" ca="1" si="12"/>
        <v>0.81015217358254465</v>
      </c>
      <c r="AR27" s="32">
        <f t="shared" ca="1" si="12"/>
        <v>0.78246318387764457</v>
      </c>
      <c r="AS27" s="32">
        <f t="shared" ca="1" si="12"/>
        <v>0.77776145836040345</v>
      </c>
      <c r="AT27" s="32">
        <f t="shared" ca="1" si="12"/>
        <v>0.78087739699285519</v>
      </c>
    </row>
    <row r="28" spans="2:46" ht="39" customHeight="1" x14ac:dyDescent="0.3">
      <c r="B28" s="42" t="s">
        <v>403</v>
      </c>
      <c r="C28" s="62"/>
      <c r="D28" s="39">
        <f t="shared" ref="D28:AT28" ca="1" si="13">1+(25*D26^2*D27/D25)*(D4/(D7*D5))</f>
        <v>1.5509508513528036</v>
      </c>
      <c r="E28" s="32">
        <f t="shared" ca="1" si="13"/>
        <v>1.5005083014311975</v>
      </c>
      <c r="F28" s="32">
        <f t="shared" ca="1" si="13"/>
        <v>1.4446185314686557</v>
      </c>
      <c r="G28" s="32">
        <f t="shared" ca="1" si="13"/>
        <v>1.9654689973405608</v>
      </c>
      <c r="H28" s="32">
        <f t="shared" ca="1" si="13"/>
        <v>2.309859831192222</v>
      </c>
      <c r="I28" s="32">
        <f t="shared" ca="1" si="13"/>
        <v>2.340803603969424</v>
      </c>
      <c r="J28" s="32">
        <f t="shared" ca="1" si="13"/>
        <v>1.3229185372602226</v>
      </c>
      <c r="K28" s="32">
        <f t="shared" ca="1" si="13"/>
        <v>1.8271507230515578</v>
      </c>
      <c r="L28" s="32">
        <f t="shared" ca="1" si="13"/>
        <v>2.1679709660944249</v>
      </c>
      <c r="M28" s="32">
        <f t="shared" ca="1" si="13"/>
        <v>1.4079593560706256</v>
      </c>
      <c r="N28" s="32">
        <f t="shared" ca="1" si="13"/>
        <v>1.5870040964579224</v>
      </c>
      <c r="O28" s="32">
        <f t="shared" ca="1" si="13"/>
        <v>2.7753610330960599</v>
      </c>
      <c r="P28" s="32">
        <f t="shared" ca="1" si="13"/>
        <v>2.683086605781313</v>
      </c>
      <c r="Q28" s="32">
        <f t="shared" ca="1" si="13"/>
        <v>1.7912168664557453</v>
      </c>
      <c r="R28" s="32">
        <f t="shared" ca="1" si="13"/>
        <v>1.5348637794916322</v>
      </c>
      <c r="S28" s="32">
        <f t="shared" ca="1" si="13"/>
        <v>2.8115079769263396</v>
      </c>
      <c r="T28" s="32">
        <f t="shared" ca="1" si="13"/>
        <v>1.7169995460519274</v>
      </c>
      <c r="U28" s="32">
        <f t="shared" ca="1" si="13"/>
        <v>1.4610220800950353</v>
      </c>
      <c r="V28" s="32">
        <f t="shared" ca="1" si="13"/>
        <v>2.4629416552705958</v>
      </c>
      <c r="W28" s="32">
        <f t="shared" ca="1" si="13"/>
        <v>1.8864209950743618</v>
      </c>
      <c r="X28" s="32">
        <f t="shared" ca="1" si="13"/>
        <v>1.7962346858024101</v>
      </c>
      <c r="Y28" s="32">
        <f t="shared" ca="1" si="13"/>
        <v>2.5292249009692123</v>
      </c>
      <c r="Z28" s="32">
        <f t="shared" ca="1" si="13"/>
        <v>2.1116744195349488</v>
      </c>
      <c r="AA28" s="32">
        <f t="shared" ca="1" si="13"/>
        <v>2.1830455311587738</v>
      </c>
      <c r="AB28" s="32">
        <f t="shared" ca="1" si="13"/>
        <v>3.2852644607527632</v>
      </c>
      <c r="AC28" s="32">
        <f t="shared" ca="1" si="13"/>
        <v>1.2811845247707034</v>
      </c>
      <c r="AD28" s="32">
        <f t="shared" ca="1" si="13"/>
        <v>1.2779907573557092</v>
      </c>
      <c r="AE28" s="32">
        <f t="shared" ca="1" si="13"/>
        <v>1.4381150936758977</v>
      </c>
      <c r="AF28" s="32">
        <f t="shared" ca="1" si="13"/>
        <v>1.6788831240423843</v>
      </c>
      <c r="AG28" s="32">
        <f t="shared" ca="1" si="13"/>
        <v>2.8360125923149004</v>
      </c>
      <c r="AH28" s="32">
        <f t="shared" ca="1" si="13"/>
        <v>2.3029684274395836</v>
      </c>
      <c r="AI28" s="32">
        <f t="shared" ca="1" si="13"/>
        <v>2.4718081263528595</v>
      </c>
      <c r="AJ28" s="32">
        <f t="shared" ca="1" si="13"/>
        <v>1.6701251395858661</v>
      </c>
      <c r="AK28" s="32">
        <f t="shared" ca="1" si="13"/>
        <v>2.3417837163197666</v>
      </c>
      <c r="AL28" s="32">
        <f t="shared" ca="1" si="13"/>
        <v>1.969523900060834</v>
      </c>
      <c r="AM28" s="32">
        <f t="shared" ca="1" si="13"/>
        <v>2.0816291649529233</v>
      </c>
      <c r="AN28" s="32">
        <f t="shared" ca="1" si="13"/>
        <v>2.2609143004058003</v>
      </c>
      <c r="AO28" s="32">
        <f t="shared" ca="1" si="13"/>
        <v>1.6190325823635794</v>
      </c>
      <c r="AP28" s="32">
        <f t="shared" ca="1" si="13"/>
        <v>1.648992437942931</v>
      </c>
      <c r="AQ28" s="32">
        <f t="shared" ca="1" si="13"/>
        <v>1.310293777678901</v>
      </c>
      <c r="AR28" s="32">
        <f t="shared" ca="1" si="13"/>
        <v>2.07273970855511</v>
      </c>
      <c r="AS28" s="32">
        <f t="shared" ca="1" si="13"/>
        <v>1.4726020200672536</v>
      </c>
      <c r="AT28" s="32">
        <f t="shared" ca="1" si="13"/>
        <v>1.6804909769158831</v>
      </c>
    </row>
    <row r="29" spans="2:46" ht="15.6" x14ac:dyDescent="0.35">
      <c r="B29" s="43" t="s">
        <v>461</v>
      </c>
      <c r="C29" s="62"/>
      <c r="D29" s="55">
        <v>1</v>
      </c>
      <c r="E29" s="46">
        <f>D29</f>
        <v>1</v>
      </c>
      <c r="F29" s="46">
        <f t="shared" ref="F29:AT29" si="14">E29</f>
        <v>1</v>
      </c>
      <c r="G29" s="46">
        <f t="shared" si="14"/>
        <v>1</v>
      </c>
      <c r="H29" s="46">
        <f t="shared" si="14"/>
        <v>1</v>
      </c>
      <c r="I29" s="46">
        <f t="shared" si="14"/>
        <v>1</v>
      </c>
      <c r="J29" s="46">
        <f t="shared" si="14"/>
        <v>1</v>
      </c>
      <c r="K29" s="46">
        <f t="shared" si="14"/>
        <v>1</v>
      </c>
      <c r="L29" s="46">
        <f t="shared" si="14"/>
        <v>1</v>
      </c>
      <c r="M29" s="46">
        <f t="shared" si="14"/>
        <v>1</v>
      </c>
      <c r="N29" s="46">
        <f t="shared" si="14"/>
        <v>1</v>
      </c>
      <c r="O29" s="46">
        <f t="shared" si="14"/>
        <v>1</v>
      </c>
      <c r="P29" s="46">
        <f t="shared" si="14"/>
        <v>1</v>
      </c>
      <c r="Q29" s="46">
        <f t="shared" si="14"/>
        <v>1</v>
      </c>
      <c r="R29" s="46">
        <f t="shared" si="14"/>
        <v>1</v>
      </c>
      <c r="S29" s="46">
        <f t="shared" si="14"/>
        <v>1</v>
      </c>
      <c r="T29" s="46">
        <f t="shared" si="14"/>
        <v>1</v>
      </c>
      <c r="U29" s="46">
        <f t="shared" si="14"/>
        <v>1</v>
      </c>
      <c r="V29" s="46">
        <f t="shared" si="14"/>
        <v>1</v>
      </c>
      <c r="W29" s="46">
        <f t="shared" si="14"/>
        <v>1</v>
      </c>
      <c r="X29" s="46">
        <f t="shared" si="14"/>
        <v>1</v>
      </c>
      <c r="Y29" s="46">
        <f t="shared" si="14"/>
        <v>1</v>
      </c>
      <c r="Z29" s="46">
        <f t="shared" si="14"/>
        <v>1</v>
      </c>
      <c r="AA29" s="46">
        <f t="shared" si="14"/>
        <v>1</v>
      </c>
      <c r="AB29" s="46">
        <f t="shared" si="14"/>
        <v>1</v>
      </c>
      <c r="AC29" s="46">
        <f t="shared" si="14"/>
        <v>1</v>
      </c>
      <c r="AD29" s="46">
        <f t="shared" si="14"/>
        <v>1</v>
      </c>
      <c r="AE29" s="46">
        <f t="shared" si="14"/>
        <v>1</v>
      </c>
      <c r="AF29" s="46">
        <f t="shared" si="14"/>
        <v>1</v>
      </c>
      <c r="AG29" s="46">
        <f t="shared" si="14"/>
        <v>1</v>
      </c>
      <c r="AH29" s="46">
        <f t="shared" si="14"/>
        <v>1</v>
      </c>
      <c r="AI29" s="46">
        <f t="shared" si="14"/>
        <v>1</v>
      </c>
      <c r="AJ29" s="46">
        <f t="shared" si="14"/>
        <v>1</v>
      </c>
      <c r="AK29" s="46">
        <f t="shared" si="14"/>
        <v>1</v>
      </c>
      <c r="AL29" s="46">
        <f t="shared" si="14"/>
        <v>1</v>
      </c>
      <c r="AM29" s="46">
        <f t="shared" si="14"/>
        <v>1</v>
      </c>
      <c r="AN29" s="46">
        <f t="shared" si="14"/>
        <v>1</v>
      </c>
      <c r="AO29" s="46">
        <f t="shared" si="14"/>
        <v>1</v>
      </c>
      <c r="AP29" s="46">
        <f t="shared" si="14"/>
        <v>1</v>
      </c>
      <c r="AQ29" s="46">
        <f t="shared" si="14"/>
        <v>1</v>
      </c>
      <c r="AR29" s="46">
        <f t="shared" si="14"/>
        <v>1</v>
      </c>
      <c r="AS29" s="46">
        <f t="shared" si="14"/>
        <v>1</v>
      </c>
      <c r="AT29" s="46">
        <f t="shared" si="14"/>
        <v>1</v>
      </c>
    </row>
    <row r="30" spans="2:46" ht="16.2" x14ac:dyDescent="0.35">
      <c r="B30" s="43" t="s">
        <v>462</v>
      </c>
      <c r="C30" s="62" t="s">
        <v>469</v>
      </c>
      <c r="D30" s="57">
        <f t="shared" ref="D30:AT30" ca="1" si="15">D6*D22+((0.6*4700*(SQRT(D5))*D23)/(1+D29))</f>
        <v>143998275722.53885</v>
      </c>
      <c r="E30" s="48">
        <f t="shared" ca="1" si="15"/>
        <v>700364106735.84937</v>
      </c>
      <c r="F30" s="48">
        <f t="shared" ca="1" si="15"/>
        <v>401584991256.35614</v>
      </c>
      <c r="G30" s="48">
        <f t="shared" ca="1" si="15"/>
        <v>87942748355.027817</v>
      </c>
      <c r="H30" s="48">
        <f t="shared" ca="1" si="15"/>
        <v>1242882062823.8496</v>
      </c>
      <c r="I30" s="48">
        <f t="shared" ca="1" si="15"/>
        <v>494230720063.03833</v>
      </c>
      <c r="J30" s="48">
        <f t="shared" ca="1" si="15"/>
        <v>182710318801.05688</v>
      </c>
      <c r="K30" s="48">
        <f t="shared" ca="1" si="15"/>
        <v>1350730719033.5798</v>
      </c>
      <c r="L30" s="48">
        <f t="shared" ca="1" si="15"/>
        <v>151495769291.00888</v>
      </c>
      <c r="M30" s="48">
        <f t="shared" ca="1" si="15"/>
        <v>303082726116.02942</v>
      </c>
      <c r="N30" s="48">
        <f t="shared" ca="1" si="15"/>
        <v>108191725533.15491</v>
      </c>
      <c r="O30" s="48">
        <f t="shared" ca="1" si="15"/>
        <v>486029887681.18372</v>
      </c>
      <c r="P30" s="48">
        <f t="shared" ca="1" si="15"/>
        <v>106996615636.64563</v>
      </c>
      <c r="Q30" s="48">
        <f t="shared" ca="1" si="15"/>
        <v>90428171220.42128</v>
      </c>
      <c r="R30" s="48">
        <f t="shared" ca="1" si="15"/>
        <v>330526986283.29333</v>
      </c>
      <c r="S30" s="48">
        <f t="shared" ca="1" si="15"/>
        <v>485494657601.5285</v>
      </c>
      <c r="T30" s="48">
        <f t="shared" ca="1" si="15"/>
        <v>1294494917850.3303</v>
      </c>
      <c r="U30" s="48">
        <f t="shared" ca="1" si="15"/>
        <v>607758651348.52637</v>
      </c>
      <c r="V30" s="48">
        <f t="shared" ca="1" si="15"/>
        <v>491525068346.54382</v>
      </c>
      <c r="W30" s="48">
        <f t="shared" ca="1" si="15"/>
        <v>184011570199.52155</v>
      </c>
      <c r="X30" s="48">
        <f t="shared" ca="1" si="15"/>
        <v>88424925577.601273</v>
      </c>
      <c r="Y30" s="48">
        <f t="shared" ca="1" si="15"/>
        <v>1361709878174.9338</v>
      </c>
      <c r="Z30" s="48">
        <f t="shared" ca="1" si="15"/>
        <v>47211109142.08049</v>
      </c>
      <c r="AA30" s="48">
        <f t="shared" ca="1" si="15"/>
        <v>498401369139.58868</v>
      </c>
      <c r="AB30" s="48">
        <f t="shared" ca="1" si="15"/>
        <v>44379856554.891785</v>
      </c>
      <c r="AC30" s="48">
        <f t="shared" ca="1" si="15"/>
        <v>1415780720638.4568</v>
      </c>
      <c r="AD30" s="48">
        <f t="shared" ca="1" si="15"/>
        <v>369886604223.46576</v>
      </c>
      <c r="AE30" s="48">
        <f t="shared" ca="1" si="15"/>
        <v>299584472185.49908</v>
      </c>
      <c r="AF30" s="48">
        <f t="shared" ca="1" si="15"/>
        <v>573303920062.98145</v>
      </c>
      <c r="AG30" s="48">
        <f t="shared" ca="1" si="15"/>
        <v>27478002594.107468</v>
      </c>
      <c r="AH30" s="48">
        <f t="shared" ca="1" si="15"/>
        <v>103140429720.05309</v>
      </c>
      <c r="AI30" s="48">
        <f t="shared" ca="1" si="15"/>
        <v>23069040875130.363</v>
      </c>
      <c r="AJ30" s="48">
        <f t="shared" ca="1" si="15"/>
        <v>1343932126711.2664</v>
      </c>
      <c r="AK30" s="48">
        <f t="shared" ca="1" si="15"/>
        <v>1240147292257.6616</v>
      </c>
      <c r="AL30" s="48">
        <f t="shared" ca="1" si="15"/>
        <v>86389143823.432785</v>
      </c>
      <c r="AM30" s="48">
        <f t="shared" ca="1" si="15"/>
        <v>46307912718.84536</v>
      </c>
      <c r="AN30" s="48">
        <f t="shared" ca="1" si="15"/>
        <v>238649604559.88983</v>
      </c>
      <c r="AO30" s="48">
        <f t="shared" ca="1" si="15"/>
        <v>215696614093.40155</v>
      </c>
      <c r="AP30" s="48">
        <f t="shared" ca="1" si="15"/>
        <v>3922459349518.7148</v>
      </c>
      <c r="AQ30" s="48">
        <f t="shared" ca="1" si="15"/>
        <v>177328578946.8096</v>
      </c>
      <c r="AR30" s="48">
        <f t="shared" ca="1" si="15"/>
        <v>21131200942466.758</v>
      </c>
      <c r="AS30" s="48">
        <f t="shared" ca="1" si="15"/>
        <v>798424907388.37561</v>
      </c>
      <c r="AT30" s="48">
        <f t="shared" ca="1" si="15"/>
        <v>3901901762447.9146</v>
      </c>
    </row>
    <row r="31" spans="2:46" ht="15.6" x14ac:dyDescent="0.35">
      <c r="B31" s="43" t="s">
        <v>466</v>
      </c>
      <c r="C31" s="62" t="s">
        <v>413</v>
      </c>
      <c r="D31" s="57">
        <f ca="1">(PI()^2*D30)/D12^2</f>
        <v>7340940.1643618196</v>
      </c>
      <c r="E31" s="48">
        <f ca="1">(PI()^2*E30)/E12^2</f>
        <v>34937680.494007677</v>
      </c>
      <c r="F31" s="48">
        <f t="shared" ref="F31:AT31" ca="1" si="16">(PI()^2*F30)/F12^2</f>
        <v>33649813.400233887</v>
      </c>
      <c r="G31" s="48">
        <f t="shared" ca="1" si="16"/>
        <v>18603397.981153045</v>
      </c>
      <c r="H31" s="48">
        <f t="shared" ca="1" si="16"/>
        <v>53241120.995144464</v>
      </c>
      <c r="I31" s="48">
        <f t="shared" ca="1" si="16"/>
        <v>39819279.101124294</v>
      </c>
      <c r="J31" s="48">
        <f t="shared" ca="1" si="16"/>
        <v>24736331.502926622</v>
      </c>
      <c r="K31" s="48">
        <f t="shared" ca="1" si="16"/>
        <v>83319861.55787757</v>
      </c>
      <c r="L31" s="48">
        <f t="shared" ca="1" si="16"/>
        <v>16613370.126010658</v>
      </c>
      <c r="M31" s="48">
        <f t="shared" ca="1" si="16"/>
        <v>23081069.50284664</v>
      </c>
      <c r="N31" s="48">
        <f t="shared" ca="1" si="16"/>
        <v>20379907.447331112</v>
      </c>
      <c r="O31" s="48">
        <f t="shared" ca="1" si="16"/>
        <v>39158552.804238178</v>
      </c>
      <c r="P31" s="48">
        <f t="shared" ca="1" si="16"/>
        <v>29252472.814102609</v>
      </c>
      <c r="Q31" s="48">
        <f t="shared" ca="1" si="16"/>
        <v>18953264.598091524</v>
      </c>
      <c r="R31" s="48">
        <f t="shared" ca="1" si="16"/>
        <v>20388566.24062746</v>
      </c>
      <c r="S31" s="48">
        <f t="shared" ca="1" si="16"/>
        <v>39115430.28056667</v>
      </c>
      <c r="T31" s="48">
        <f t="shared" ca="1" si="16"/>
        <v>75267183.160544276</v>
      </c>
      <c r="U31" s="48">
        <f t="shared" ca="1" si="16"/>
        <v>29621419.556294069</v>
      </c>
      <c r="V31" s="48">
        <f t="shared" ca="1" si="16"/>
        <v>39601289.614684053</v>
      </c>
      <c r="W31" s="48">
        <f t="shared" ca="1" si="16"/>
        <v>25667383.728483256</v>
      </c>
      <c r="X31" s="48">
        <f t="shared" ca="1" si="16"/>
        <v>18705397.690472662</v>
      </c>
      <c r="Y31" s="48">
        <f t="shared" ca="1" si="16"/>
        <v>58331327.285773352</v>
      </c>
      <c r="Z31" s="48">
        <f t="shared" ca="1" si="16"/>
        <v>20435725.21244628</v>
      </c>
      <c r="AA31" s="48">
        <f t="shared" ca="1" si="16"/>
        <v>40155300.786686093</v>
      </c>
      <c r="AB31" s="48">
        <f t="shared" ca="1" si="16"/>
        <v>19210193.744742524</v>
      </c>
      <c r="AC31" s="48">
        <f t="shared" ca="1" si="16"/>
        <v>56752137.004599631</v>
      </c>
      <c r="AD31" s="48">
        <f t="shared" ca="1" si="16"/>
        <v>25960067.249407396</v>
      </c>
      <c r="AE31" s="48">
        <f t="shared" ca="1" si="16"/>
        <v>22814662.231327426</v>
      </c>
      <c r="AF31" s="48">
        <f t="shared" ca="1" si="16"/>
        <v>27942137.741310533</v>
      </c>
      <c r="AG31" s="48">
        <f t="shared" ca="1" si="16"/>
        <v>12053200.681597682</v>
      </c>
      <c r="AH31" s="48">
        <f t="shared" ca="1" si="16"/>
        <v>19377576.285815518</v>
      </c>
      <c r="AI31" s="48">
        <f t="shared" ca="1" si="16"/>
        <v>239409786.14817378</v>
      </c>
      <c r="AJ31" s="48">
        <f t="shared" ca="1" si="16"/>
        <v>50996072.405055344</v>
      </c>
      <c r="AK31" s="48">
        <f t="shared" ca="1" si="16"/>
        <v>53123972.107922167</v>
      </c>
      <c r="AL31" s="48">
        <f t="shared" ca="1" si="16"/>
        <v>18274748.672970116</v>
      </c>
      <c r="AM31" s="48">
        <f t="shared" ca="1" si="16"/>
        <v>20044769.052900225</v>
      </c>
      <c r="AN31" s="48">
        <f t="shared" ca="1" si="16"/>
        <v>14721107.421765771</v>
      </c>
      <c r="AO31" s="48">
        <f t="shared" ca="1" si="16"/>
        <v>23653780.575070098</v>
      </c>
      <c r="AP31" s="48">
        <f t="shared" ca="1" si="16"/>
        <v>100710515.24220605</v>
      </c>
      <c r="AQ31" s="48">
        <f t="shared" ca="1" si="16"/>
        <v>6091845.7730436688</v>
      </c>
      <c r="AR31" s="48">
        <f t="shared" ca="1" si="16"/>
        <v>257935624.74432772</v>
      </c>
      <c r="AS31" s="48">
        <f t="shared" ca="1" si="16"/>
        <v>65069180.042770468</v>
      </c>
      <c r="AT31" s="48">
        <f t="shared" ca="1" si="16"/>
        <v>100182692.00643668</v>
      </c>
    </row>
    <row r="32" spans="2:46" ht="15.6" x14ac:dyDescent="0.35">
      <c r="B32" s="43" t="s">
        <v>470</v>
      </c>
      <c r="C32" s="62"/>
      <c r="D32" s="57">
        <f t="shared" ref="D32:AT32" ca="1" si="17">D27*D20*D4+D28*D7*D21*D5</f>
        <v>456015.36462629575</v>
      </c>
      <c r="E32" s="48">
        <f t="shared" ca="1" si="17"/>
        <v>1364516.7802035504</v>
      </c>
      <c r="F32" s="48">
        <f t="shared" ca="1" si="17"/>
        <v>1096293.8024881508</v>
      </c>
      <c r="G32" s="48">
        <f t="shared" ca="1" si="17"/>
        <v>398504.75784758909</v>
      </c>
      <c r="H32" s="48">
        <f t="shared" ca="1" si="17"/>
        <v>1730545.5750091956</v>
      </c>
      <c r="I32" s="48">
        <f t="shared" ca="1" si="17"/>
        <v>1126825.9881521296</v>
      </c>
      <c r="J32" s="48">
        <f t="shared" ca="1" si="17"/>
        <v>954355.23525560054</v>
      </c>
      <c r="K32" s="48">
        <f t="shared" ca="1" si="17"/>
        <v>1303704.0450170645</v>
      </c>
      <c r="L32" s="48">
        <f t="shared" ca="1" si="17"/>
        <v>396162.47174867679</v>
      </c>
      <c r="M32" s="48">
        <f t="shared" ca="1" si="17"/>
        <v>736192.52366116678</v>
      </c>
      <c r="N32" s="48">
        <f t="shared" ca="1" si="17"/>
        <v>534744.28059259139</v>
      </c>
      <c r="O32" s="48">
        <f t="shared" ca="1" si="17"/>
        <v>1050053.0239285803</v>
      </c>
      <c r="P32" s="48">
        <f t="shared" ca="1" si="17"/>
        <v>445254.66805830819</v>
      </c>
      <c r="Q32" s="48">
        <f t="shared" ca="1" si="17"/>
        <v>435560.35593271052</v>
      </c>
      <c r="R32" s="48">
        <f t="shared" ca="1" si="17"/>
        <v>581550.42700759938</v>
      </c>
      <c r="S32" s="48">
        <f t="shared" ca="1" si="17"/>
        <v>1045326.3283533364</v>
      </c>
      <c r="T32" s="48">
        <f t="shared" ca="1" si="17"/>
        <v>1416476.7422627755</v>
      </c>
      <c r="U32" s="48">
        <f t="shared" ca="1" si="17"/>
        <v>782256.58909565222</v>
      </c>
      <c r="V32" s="48">
        <f t="shared" ca="1" si="17"/>
        <v>1100639.8295346822</v>
      </c>
      <c r="W32" s="48">
        <f t="shared" ca="1" si="17"/>
        <v>702653.12828620698</v>
      </c>
      <c r="X32" s="48">
        <f t="shared" ca="1" si="17"/>
        <v>430973.28926000634</v>
      </c>
      <c r="Y32" s="48">
        <f t="shared" ca="1" si="17"/>
        <v>1939633.0752433855</v>
      </c>
      <c r="Z32" s="48">
        <f t="shared" ca="1" si="17"/>
        <v>423667.82333623106</v>
      </c>
      <c r="AA32" s="48">
        <f t="shared" ca="1" si="17"/>
        <v>1168651.1804619143</v>
      </c>
      <c r="AB32" s="48">
        <f t="shared" ca="1" si="17"/>
        <v>346477.06554629235</v>
      </c>
      <c r="AC32" s="48">
        <f t="shared" ca="1" si="17"/>
        <v>1962440.3950766674</v>
      </c>
      <c r="AD32" s="48">
        <f t="shared" ca="1" si="17"/>
        <v>861154.07486280065</v>
      </c>
      <c r="AE32" s="48">
        <f t="shared" ca="1" si="17"/>
        <v>707411.81232534174</v>
      </c>
      <c r="AF32" s="48">
        <f t="shared" ca="1" si="17"/>
        <v>646759.41251165222</v>
      </c>
      <c r="AG32" s="48">
        <f t="shared" ca="1" si="17"/>
        <v>209527.97237200747</v>
      </c>
      <c r="AH32" s="48">
        <f t="shared" ca="1" si="17"/>
        <v>397689.82122873503</v>
      </c>
      <c r="AI32" s="48">
        <f t="shared" ca="1" si="17"/>
        <v>9607430.2935042195</v>
      </c>
      <c r="AJ32" s="48">
        <f t="shared" ca="1" si="17"/>
        <v>1538594.5593389119</v>
      </c>
      <c r="AK32" s="48">
        <f t="shared" ca="1" si="17"/>
        <v>1718704.8467878504</v>
      </c>
      <c r="AL32" s="48">
        <f t="shared" ca="1" si="17"/>
        <v>395153.54260973178</v>
      </c>
      <c r="AM32" s="48">
        <f t="shared" ca="1" si="17"/>
        <v>417704.81888112286</v>
      </c>
      <c r="AN32" s="48">
        <f t="shared" ca="1" si="17"/>
        <v>633061.64458765427</v>
      </c>
      <c r="AO32" s="48">
        <f t="shared" ca="1" si="17"/>
        <v>828279.60963125143</v>
      </c>
      <c r="AP32" s="48">
        <f t="shared" ca="1" si="17"/>
        <v>2192489.2988783568</v>
      </c>
      <c r="AQ32" s="48">
        <f t="shared" ca="1" si="17"/>
        <v>868312.63130763464</v>
      </c>
      <c r="AR32" s="48">
        <f t="shared" ca="1" si="17"/>
        <v>5285153.1106839813</v>
      </c>
      <c r="AS32" s="48">
        <f t="shared" ca="1" si="17"/>
        <v>1524726.3863068998</v>
      </c>
      <c r="AT32" s="48">
        <f t="shared" ca="1" si="17"/>
        <v>2146502.0887150732</v>
      </c>
    </row>
    <row r="33" spans="2:46" ht="30.75" customHeight="1" x14ac:dyDescent="0.3">
      <c r="B33" s="42" t="s">
        <v>460</v>
      </c>
      <c r="C33" s="62"/>
      <c r="D33" s="39">
        <f ca="1">SQRT(D32/D31)</f>
        <v>0.24923779233172741</v>
      </c>
      <c r="E33" s="32">
        <f ca="1">SQRT(E32/E31)</f>
        <v>0.19762523799901513</v>
      </c>
      <c r="F33" s="32">
        <f t="shared" ref="F33:AT33" ca="1" si="18">SQRT(F32/F31)</f>
        <v>0.18049789829020155</v>
      </c>
      <c r="G33" s="32">
        <f t="shared" ca="1" si="18"/>
        <v>0.14635939883032703</v>
      </c>
      <c r="H33" s="32">
        <f t="shared" ca="1" si="18"/>
        <v>0.18028845835721111</v>
      </c>
      <c r="I33" s="32">
        <f t="shared" ca="1" si="18"/>
        <v>0.16822158891227518</v>
      </c>
      <c r="J33" s="32">
        <f t="shared" ca="1" si="18"/>
        <v>0.19642075854671967</v>
      </c>
      <c r="K33" s="32">
        <f t="shared" ca="1" si="18"/>
        <v>0.1250878813119127</v>
      </c>
      <c r="L33" s="32">
        <f t="shared" ca="1" si="18"/>
        <v>0.15442151039481394</v>
      </c>
      <c r="M33" s="32">
        <f t="shared" ca="1" si="18"/>
        <v>0.17859435884468194</v>
      </c>
      <c r="N33" s="32">
        <f t="shared" ca="1" si="18"/>
        <v>0.16198394453074966</v>
      </c>
      <c r="O33" s="32">
        <f t="shared" ca="1" si="18"/>
        <v>0.16375414372960131</v>
      </c>
      <c r="P33" s="32">
        <f t="shared" ca="1" si="18"/>
        <v>0.12337380197046001</v>
      </c>
      <c r="Q33" s="32">
        <f t="shared" ca="1" si="18"/>
        <v>0.15159405119860497</v>
      </c>
      <c r="R33" s="32">
        <f t="shared" ca="1" si="18"/>
        <v>0.16888860411659229</v>
      </c>
      <c r="S33" s="32">
        <f t="shared" ca="1" si="18"/>
        <v>0.16347520419675676</v>
      </c>
      <c r="T33" s="32">
        <f t="shared" ca="1" si="18"/>
        <v>0.13718350428094059</v>
      </c>
      <c r="U33" s="32">
        <f t="shared" ca="1" si="18"/>
        <v>0.16250685341340085</v>
      </c>
      <c r="V33" s="32">
        <f t="shared" ca="1" si="18"/>
        <v>0.16671241699610878</v>
      </c>
      <c r="W33" s="32">
        <f t="shared" ca="1" si="18"/>
        <v>0.16545492168464149</v>
      </c>
      <c r="X33" s="32">
        <f t="shared" ca="1" si="18"/>
        <v>0.15178949084055454</v>
      </c>
      <c r="Y33" s="32">
        <f t="shared" ca="1" si="18"/>
        <v>0.1823512989649827</v>
      </c>
      <c r="Z33" s="32">
        <f t="shared" ca="1" si="18"/>
        <v>0.14398515345529381</v>
      </c>
      <c r="AA33" s="32">
        <f t="shared" ca="1" si="18"/>
        <v>0.1705968505965853</v>
      </c>
      <c r="AB33" s="32">
        <f t="shared" ca="1" si="18"/>
        <v>0.1342985654899238</v>
      </c>
      <c r="AC33" s="32">
        <f t="shared" ca="1" si="18"/>
        <v>0.18595468631317741</v>
      </c>
      <c r="AD33" s="32">
        <f t="shared" ca="1" si="18"/>
        <v>0.18213253145914932</v>
      </c>
      <c r="AE33" s="32">
        <f t="shared" ca="1" si="18"/>
        <v>0.17608774503238947</v>
      </c>
      <c r="AF33" s="32">
        <f t="shared" ca="1" si="18"/>
        <v>0.15213935276732282</v>
      </c>
      <c r="AG33" s="32">
        <f t="shared" ca="1" si="18"/>
        <v>0.13184686610193558</v>
      </c>
      <c r="AH33" s="32">
        <f t="shared" ca="1" si="18"/>
        <v>0.14325919619985042</v>
      </c>
      <c r="AI33" s="32">
        <f t="shared" ca="1" si="18"/>
        <v>0.20032385620172521</v>
      </c>
      <c r="AJ33" s="32">
        <f t="shared" ca="1" si="18"/>
        <v>0.17369756555093421</v>
      </c>
      <c r="AK33" s="32">
        <f t="shared" ca="1" si="18"/>
        <v>0.17986861096933768</v>
      </c>
      <c r="AL33" s="32">
        <f t="shared" ca="1" si="18"/>
        <v>0.1470473605338633</v>
      </c>
      <c r="AM33" s="32">
        <f t="shared" ca="1" si="18"/>
        <v>0.14435579218219752</v>
      </c>
      <c r="AN33" s="32">
        <f t="shared" ca="1" si="18"/>
        <v>0.20737326233442055</v>
      </c>
      <c r="AO33" s="32">
        <f t="shared" ca="1" si="18"/>
        <v>0.18712775322113037</v>
      </c>
      <c r="AP33" s="32">
        <f t="shared" ca="1" si="18"/>
        <v>0.14754732228016157</v>
      </c>
      <c r="AQ33" s="32">
        <f t="shared" ca="1" si="18"/>
        <v>0.37754055461205188</v>
      </c>
      <c r="AR33" s="32">
        <f t="shared" ca="1" si="18"/>
        <v>0.14314399121070789</v>
      </c>
      <c r="AS33" s="32">
        <f t="shared" ca="1" si="18"/>
        <v>0.15307641794883528</v>
      </c>
      <c r="AT33" s="32">
        <f t="shared" ca="1" si="18"/>
        <v>0.14637580920906923</v>
      </c>
    </row>
    <row r="34" spans="2:46" ht="51.75" customHeight="1" thickBot="1" x14ac:dyDescent="0.35">
      <c r="B34" s="44" t="s">
        <v>471</v>
      </c>
      <c r="C34" s="63" t="s">
        <v>467</v>
      </c>
      <c r="D34" s="39">
        <f t="shared" ref="D34:AA34" ca="1" si="19">(D27*D20*D4+D28*D7*D21*D5/((1+D33^(2*D8))^(1/D8)))/1000</f>
        <v>454.75834519544321</v>
      </c>
      <c r="E34" s="32">
        <f t="shared" ca="1" si="19"/>
        <v>1362.7984708698441</v>
      </c>
      <c r="F34" s="32">
        <f t="shared" ca="1" si="19"/>
        <v>1095.2901833914848</v>
      </c>
      <c r="G34" s="32">
        <f t="shared" ca="1" si="19"/>
        <v>398.35431039241968</v>
      </c>
      <c r="H34" s="32">
        <f t="shared" ca="1" si="19"/>
        <v>1729.2088706014119</v>
      </c>
      <c r="I34" s="32">
        <f t="shared" ca="1" si="19"/>
        <v>1126.1604651162652</v>
      </c>
      <c r="J34" s="32">
        <f t="shared" ca="1" si="19"/>
        <v>953.12109495557627</v>
      </c>
      <c r="K34" s="32">
        <f t="shared" ca="1" si="19"/>
        <v>1303.4079285687851</v>
      </c>
      <c r="L34" s="32">
        <f t="shared" ca="1" si="19"/>
        <v>395.98231576474274</v>
      </c>
      <c r="M34" s="32">
        <f t="shared" ca="1" si="19"/>
        <v>735.53079886909791</v>
      </c>
      <c r="N34" s="32">
        <f t="shared" ca="1" si="19"/>
        <v>534.4297172854051</v>
      </c>
      <c r="O34" s="32">
        <f t="shared" ca="1" si="19"/>
        <v>1049.5120640949817</v>
      </c>
      <c r="P34" s="32">
        <f t="shared" ca="1" si="19"/>
        <v>445.1700168544549</v>
      </c>
      <c r="Q34" s="32">
        <f t="shared" ca="1" si="19"/>
        <v>435.36788401079872</v>
      </c>
      <c r="R34" s="32">
        <f t="shared" ca="1" si="19"/>
        <v>581.14017702607475</v>
      </c>
      <c r="S34" s="32">
        <f t="shared" ca="1" si="19"/>
        <v>1044.7925402738263</v>
      </c>
      <c r="T34" s="32">
        <f t="shared" ca="1" si="19"/>
        <v>1416.0198359080723</v>
      </c>
      <c r="U34" s="32">
        <f t="shared" ca="1" si="19"/>
        <v>781.76275502340593</v>
      </c>
      <c r="V34" s="32">
        <f t="shared" ca="1" si="19"/>
        <v>1100.0185051861022</v>
      </c>
      <c r="W34" s="32">
        <f t="shared" ca="1" si="19"/>
        <v>702.23419759510114</v>
      </c>
      <c r="X34" s="32">
        <f t="shared" ca="1" si="19"/>
        <v>430.78223863878912</v>
      </c>
      <c r="Y34" s="32">
        <f t="shared" ca="1" si="19"/>
        <v>1938.1138113947507</v>
      </c>
      <c r="Z34" s="32">
        <f t="shared" ca="1" si="19"/>
        <v>423.52012528349593</v>
      </c>
      <c r="AA34" s="32">
        <f t="shared" ca="1" si="19"/>
        <v>1167.9113750641998</v>
      </c>
      <c r="AB34" s="32">
        <f ca="1">(AB27*AB20*AB4+AB28*AB7*AB21*AB5/((1+AB33^(2*AB8))^(1/AB8)))/1000*0.4</f>
        <v>138.55675209420585</v>
      </c>
      <c r="AC34" s="32">
        <f ca="1">(AC27*AC20*AC4+AC28*AC7*AC21*AC5/((1+AC33^(2*AC8))^(1/AC8)))/1000</f>
        <v>1960.3001377180142</v>
      </c>
      <c r="AD34" s="32">
        <f ca="1">(AD27*AD20*AD4+AD28*AD7*AD21*AD5/((1+AD33^(2*AD8))^(1/AD8)))/1000*0.2</f>
        <v>172.05566311350447</v>
      </c>
      <c r="AE34" s="32">
        <f t="shared" ref="AE34:AT34" ca="1" si="20">(AE27*AE20*AE4+AE28*AE7*AE21*AE5/((1+AE33^(2*AE8))^(1/AE8)))/1000</f>
        <v>706.81361490884012</v>
      </c>
      <c r="AF34" s="32">
        <f t="shared" ca="1" si="20"/>
        <v>646.45538992538923</v>
      </c>
      <c r="AG34" s="32">
        <f t="shared" ca="1" si="20"/>
        <v>209.47996717230609</v>
      </c>
      <c r="AH34" s="32">
        <f t="shared" ca="1" si="20"/>
        <v>397.55741658006178</v>
      </c>
      <c r="AI34" s="32">
        <f t="shared" ca="1" si="20"/>
        <v>9596.7696726507838</v>
      </c>
      <c r="AJ34" s="32">
        <f t="shared" ca="1" si="20"/>
        <v>1537.4347852863968</v>
      </c>
      <c r="AK34" s="32">
        <f t="shared" ca="1" si="20"/>
        <v>1717.3929502361148</v>
      </c>
      <c r="AL34" s="32">
        <f t="shared" ca="1" si="20"/>
        <v>395.00202596239478</v>
      </c>
      <c r="AM34" s="32">
        <f t="shared" ca="1" si="20"/>
        <v>417.55700640124712</v>
      </c>
      <c r="AN34" s="32">
        <f t="shared" ca="1" si="20"/>
        <v>632.27604033263867</v>
      </c>
      <c r="AO34" s="32">
        <f t="shared" ca="1" si="20"/>
        <v>827.45284375059066</v>
      </c>
      <c r="AP34" s="32">
        <f t="shared" ca="1" si="20"/>
        <v>2191.5626313257558</v>
      </c>
      <c r="AQ34" s="32">
        <f t="shared" ca="1" si="20"/>
        <v>857.34814646507812</v>
      </c>
      <c r="AR34" s="32">
        <f t="shared" ca="1" si="20"/>
        <v>5283.3351026581349</v>
      </c>
      <c r="AS34" s="32">
        <f t="shared" ca="1" si="20"/>
        <v>1523.9516802677244</v>
      </c>
      <c r="AT34" s="32">
        <f t="shared" ca="1" si="20"/>
        <v>2145.6268929912953</v>
      </c>
    </row>
    <row r="35" spans="2:46" s="40" customFormat="1" ht="34.5" customHeight="1" thickBot="1" x14ac:dyDescent="0.35">
      <c r="B35" s="38"/>
      <c r="C35" s="64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</row>
    <row r="36" spans="2:46" ht="18.600000000000001" thickBot="1" x14ac:dyDescent="0.4">
      <c r="B36" s="131" t="s">
        <v>473</v>
      </c>
      <c r="C36" s="132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</row>
    <row r="37" spans="2:46" x14ac:dyDescent="0.3">
      <c r="B37" s="71" t="s">
        <v>474</v>
      </c>
      <c r="C37" s="65" t="s">
        <v>467</v>
      </c>
      <c r="D37" s="58" cm="1">
        <f t="array" ref="D37:AT37">TRANSPOSE('predictions_with_index Cir'!C3:C45)</f>
        <v>659.77972550000004</v>
      </c>
      <c r="E37" s="50">
        <v>1564.8933480000001</v>
      </c>
      <c r="F37" s="50">
        <v>1340.470137</v>
      </c>
      <c r="G37" s="50">
        <v>390.8896307</v>
      </c>
      <c r="H37" s="50">
        <v>1571.311154</v>
      </c>
      <c r="I37" s="50">
        <v>1160.931016</v>
      </c>
      <c r="J37" s="50">
        <v>790.68232650000004</v>
      </c>
      <c r="K37" s="50">
        <v>1613.903791</v>
      </c>
      <c r="L37" s="50">
        <v>416.6389906</v>
      </c>
      <c r="M37" s="50">
        <v>862.7940744</v>
      </c>
      <c r="N37" s="50">
        <v>689.95153159999995</v>
      </c>
      <c r="O37" s="50">
        <v>1074.823678</v>
      </c>
      <c r="P37" s="50">
        <v>626.00775080000005</v>
      </c>
      <c r="Q37" s="50">
        <v>410.92935399999999</v>
      </c>
      <c r="R37" s="50">
        <v>701.00121779999995</v>
      </c>
      <c r="S37" s="50">
        <v>1075.458429</v>
      </c>
      <c r="T37" s="50">
        <v>1524.9638460000001</v>
      </c>
      <c r="U37" s="50">
        <v>868.19570629999998</v>
      </c>
      <c r="V37" s="50">
        <v>1112.628813</v>
      </c>
      <c r="W37" s="50">
        <v>778.70048299999996</v>
      </c>
      <c r="X37" s="50">
        <v>403.9914435</v>
      </c>
      <c r="Y37" s="50">
        <v>1754.7695120000001</v>
      </c>
      <c r="Z37" s="50">
        <v>651.25531669999998</v>
      </c>
      <c r="AA37" s="50">
        <v>1185.2259369999999</v>
      </c>
      <c r="AB37" s="50">
        <v>474.57584459999998</v>
      </c>
      <c r="AC37" s="50">
        <v>2350.046902</v>
      </c>
      <c r="AD37" s="50">
        <v>638.59429160000002</v>
      </c>
      <c r="AE37" s="50">
        <v>818.31039190000001</v>
      </c>
      <c r="AF37" s="50">
        <v>861.9500256</v>
      </c>
      <c r="AG37" s="50">
        <v>485.66587989999999</v>
      </c>
      <c r="AH37" s="50">
        <v>561.48025729999995</v>
      </c>
      <c r="AI37" s="50">
        <v>11021.00627</v>
      </c>
      <c r="AJ37" s="50">
        <v>1642.6360500000001</v>
      </c>
      <c r="AK37" s="50">
        <v>1571.707521</v>
      </c>
      <c r="AL37" s="50">
        <v>382.7772655</v>
      </c>
      <c r="AM37" s="50">
        <v>620.4197752</v>
      </c>
      <c r="AN37" s="50">
        <v>724.47775320000005</v>
      </c>
      <c r="AO37" s="50">
        <v>849.03684550000003</v>
      </c>
      <c r="AP37" s="50">
        <v>2293.931478</v>
      </c>
      <c r="AQ37" s="50">
        <v>825.27960880000001</v>
      </c>
      <c r="AR37" s="50">
        <v>5361.7495600000002</v>
      </c>
      <c r="AS37" s="50">
        <v>1588.3686399999999</v>
      </c>
      <c r="AT37" s="50">
        <v>2293.003076</v>
      </c>
    </row>
    <row r="38" spans="2:46" x14ac:dyDescent="0.3">
      <c r="B38" s="42" t="s">
        <v>488</v>
      </c>
      <c r="C38" s="62" t="s">
        <v>467</v>
      </c>
      <c r="D38" s="53">
        <f ca="1">IF(D11="Rectangular",OFFSET(Rect!$N$7,D$3-1,),OFFSET(Circular!$N$3,D$3-1,))</f>
        <v>501.3</v>
      </c>
      <c r="E38" s="33">
        <f ca="1">IF(E11="Rectangular",OFFSET(Rect!$N$7,E$3-1,),OFFSET(Circular!$N$3,E$3-1,))</f>
        <v>1698</v>
      </c>
      <c r="F38" s="33">
        <f ca="1">IF(F11="Rectangular",OFFSET(Rect!$N$7,F$3-1,),OFFSET(Circular!$N$3,F$3-1,))</f>
        <v>1240.2</v>
      </c>
      <c r="G38" s="33">
        <f ca="1">IF(G11="Rectangular",OFFSET(Rect!$N$7,G$3-1,),OFFSET(Circular!$N$3,G$3-1,))</f>
        <v>294</v>
      </c>
      <c r="H38" s="33">
        <f ca="1">IF(H11="Rectangular",OFFSET(Rect!$N$7,H$3-1,),OFFSET(Circular!$N$3,H$3-1,))</f>
        <v>1597.6</v>
      </c>
      <c r="I38" s="33">
        <f ca="1">IF(I11="Rectangular",OFFSET(Rect!$N$7,I$3-1,),OFFSET(Circular!$N$3,I$3-1,))</f>
        <v>1174</v>
      </c>
      <c r="J38" s="33">
        <f ca="1">IF(J11="Rectangular",OFFSET(Rect!$N$7,J$3-1,),OFFSET(Circular!$N$3,J$3-1,))</f>
        <v>816</v>
      </c>
      <c r="K38" s="33">
        <f ca="1">IF(K11="Rectangular",OFFSET(Rect!$N$7,K$3-1,),OFFSET(Circular!$N$3,K$3-1,))</f>
        <v>1522</v>
      </c>
      <c r="L38" s="33">
        <f ca="1">IF(L11="Rectangular",OFFSET(Rect!$N$7,L$3-1,),OFFSET(Circular!$N$3,L$3-1,))</f>
        <v>426</v>
      </c>
      <c r="M38" s="33">
        <f ca="1">IF(M11="Rectangular",OFFSET(Rect!$N$7,M$3-1,),OFFSET(Circular!$N$3,M$3-1,))</f>
        <v>823.2</v>
      </c>
      <c r="N38" s="33">
        <f ca="1">IF(N11="Rectangular",OFFSET(Rect!$N$7,N$3-1,),OFFSET(Circular!$N$3,N$3-1,))</f>
        <v>694.4</v>
      </c>
      <c r="O38" s="33">
        <f ca="1">IF(O11="Rectangular",OFFSET(Rect!$N$7,O$3-1,),OFFSET(Circular!$N$3,O$3-1,))</f>
        <v>990</v>
      </c>
      <c r="P38" s="33">
        <f ca="1">IF(P11="Rectangular",OFFSET(Rect!$N$7,P$3-1,),OFFSET(Circular!$N$3,P$3-1,))</f>
        <v>595.1</v>
      </c>
      <c r="Q38" s="33">
        <f ca="1">IF(Q11="Rectangular",OFFSET(Rect!$N$7,Q$3-1,),OFFSET(Circular!$N$3,Q$3-1,))</f>
        <v>339</v>
      </c>
      <c r="R38" s="33">
        <f ca="1">IF(R11="Rectangular",OFFSET(Rect!$N$7,R$3-1,),OFFSET(Circular!$N$3,R$3-1,))</f>
        <v>748</v>
      </c>
      <c r="S38" s="33">
        <f ca="1">IF(S11="Rectangular",OFFSET(Rect!$N$7,S$3-1,),OFFSET(Circular!$N$3,S$3-1,))</f>
        <v>956</v>
      </c>
      <c r="T38" s="33">
        <f ca="1">IF(T11="Rectangular",OFFSET(Rect!$N$7,T$3-1,),OFFSET(Circular!$N$3,T$3-1,))</f>
        <v>1442.7</v>
      </c>
      <c r="U38" s="33">
        <f ca="1">IF(U11="Rectangular",OFFSET(Rect!$N$7,U$3-1,),OFFSET(Circular!$N$3,U$3-1,))</f>
        <v>904</v>
      </c>
      <c r="V38" s="33">
        <f ca="1">IF(V11="Rectangular",OFFSET(Rect!$N$7,V$3-1,),OFFSET(Circular!$N$3,V$3-1,))</f>
        <v>1074</v>
      </c>
      <c r="W38" s="33">
        <f ca="1">IF(W11="Rectangular",OFFSET(Rect!$N$7,W$3-1,),OFFSET(Circular!$N$3,W$3-1,))</f>
        <v>750</v>
      </c>
      <c r="X38" s="33">
        <f ca="1">IF(X11="Rectangular",OFFSET(Rect!$N$7,X$3-1,),OFFSET(Circular!$N$3,X$3-1,))</f>
        <v>487</v>
      </c>
      <c r="Y38" s="33">
        <f ca="1">IF(Y11="Rectangular",OFFSET(Rect!$N$7,Y$3-1,),OFFSET(Circular!$N$3,Y$3-1,))</f>
        <v>1630.1</v>
      </c>
      <c r="Z38" s="33">
        <f ca="1">IF(Z11="Rectangular",OFFSET(Rect!$N$7,Z$3-1,),OFFSET(Circular!$N$3,Z$3-1,))</f>
        <v>543.4</v>
      </c>
      <c r="AA38" s="33">
        <f ca="1">IF(AA11="Rectangular",OFFSET(Rect!$N$7,AA$3-1,),OFFSET(Circular!$N$3,AA$3-1,))</f>
        <v>1317</v>
      </c>
      <c r="AB38" s="33">
        <f ca="1">IF(AB11="Rectangular",OFFSET(Rect!$N$7,AB$3-1,),OFFSET(Circular!$N$3,AB$3-1,))</f>
        <v>462.6</v>
      </c>
      <c r="AC38" s="33">
        <f ca="1">IF(AC11="Rectangular",OFFSET(Rect!$N$7,AC$3-1,),OFFSET(Circular!$N$3,AC$3-1,))</f>
        <v>2312.1999999999998</v>
      </c>
      <c r="AD38" s="33">
        <f ca="1">IF(AD11="Rectangular",OFFSET(Rect!$N$7,AD$3-1,),OFFSET(Circular!$N$3,AD$3-1,))</f>
        <v>1288</v>
      </c>
      <c r="AE38" s="33">
        <f ca="1">IF(AE11="Rectangular",OFFSET(Rect!$N$7,AE$3-1,),OFFSET(Circular!$N$3,AE$3-1,))</f>
        <v>806.7</v>
      </c>
      <c r="AF38" s="33">
        <f ca="1">IF(AF11="Rectangular",OFFSET(Rect!$N$7,AF$3-1,),OFFSET(Circular!$N$3,AF$3-1,))</f>
        <v>816</v>
      </c>
      <c r="AG38" s="33">
        <f ca="1">IF(AG11="Rectangular",OFFSET(Rect!$N$7,AG$3-1,),OFFSET(Circular!$N$3,AG$3-1,))</f>
        <v>235</v>
      </c>
      <c r="AH38" s="33">
        <f ca="1">IF(AH11="Rectangular",OFFSET(Rect!$N$7,AH$3-1,),OFFSET(Circular!$N$3,AH$3-1,))</f>
        <v>489.3</v>
      </c>
      <c r="AI38" s="33">
        <f ca="1">IF(AI11="Rectangular",OFFSET(Rect!$N$7,AI$3-1,),OFFSET(Circular!$N$3,AI$3-1,))</f>
        <v>10436.700000000001</v>
      </c>
      <c r="AJ38" s="33">
        <f ca="1">IF(AJ11="Rectangular",OFFSET(Rect!$N$7,AJ$3-1,),OFFSET(Circular!$N$3,AJ$3-1,))</f>
        <v>1607.4</v>
      </c>
      <c r="AK38" s="33">
        <f ca="1">IF(AK11="Rectangular",OFFSET(Rect!$N$7,AK$3-1,),OFFSET(Circular!$N$3,AK$3-1,))</f>
        <v>1642.4</v>
      </c>
      <c r="AL38" s="33">
        <f ca="1">IF(AL11="Rectangular",OFFSET(Rect!$N$7,AL$3-1,),OFFSET(Circular!$N$3,AL$3-1,))</f>
        <v>450</v>
      </c>
      <c r="AM38" s="33">
        <f ca="1">IF(AM11="Rectangular",OFFSET(Rect!$N$7,AM$3-1,),OFFSET(Circular!$N$3,AM$3-1,))</f>
        <v>562.9</v>
      </c>
      <c r="AN38" s="33">
        <f ca="1">IF(AN11="Rectangular",OFFSET(Rect!$N$7,AN$3-1,),OFFSET(Circular!$N$3,AN$3-1,))</f>
        <v>729</v>
      </c>
      <c r="AO38" s="33">
        <f ca="1">IF(AO11="Rectangular",OFFSET(Rect!$N$7,AO$3-1,),OFFSET(Circular!$N$3,AO$3-1,))</f>
        <v>1133</v>
      </c>
      <c r="AP38" s="33">
        <f ca="1">IF(AP11="Rectangular",OFFSET(Rect!$N$7,AP$3-1,),OFFSET(Circular!$N$3,AP$3-1,))</f>
        <v>2331</v>
      </c>
      <c r="AQ38" s="33">
        <f ca="1">IF(AQ11="Rectangular",OFFSET(Rect!$N$7,AQ$3-1,),OFFSET(Circular!$N$3,AQ$3-1,))</f>
        <v>963.1</v>
      </c>
      <c r="AR38" s="33">
        <f ca="1">IF(AR11="Rectangular",OFFSET(Rect!$N$7,AR$3-1,),OFFSET(Circular!$N$3,AR$3-1,))</f>
        <v>5378.7</v>
      </c>
      <c r="AS38" s="33">
        <f ca="1">IF(AS11="Rectangular",OFFSET(Rect!$N$7,AS$3-1,),OFFSET(Circular!$N$3,AS$3-1,))</f>
        <v>1789.4</v>
      </c>
      <c r="AT38" s="33">
        <f ca="1">IF(AT11="Rectangular",OFFSET(Rect!$N$7,AT$3-1,),OFFSET(Circular!$N$3,AT$3-1,))</f>
        <v>2218</v>
      </c>
    </row>
    <row r="39" spans="2:46" x14ac:dyDescent="0.3">
      <c r="B39" s="42" t="s">
        <v>390</v>
      </c>
      <c r="C39" s="62" t="s">
        <v>476</v>
      </c>
      <c r="D39" s="59">
        <f ca="1">ABS((D37-D38)/D37*100)</f>
        <v>24.020096310158596</v>
      </c>
      <c r="E39" s="51">
        <f ca="1">ABS((E37-E38)/E37*100)</f>
        <v>8.505797035313357</v>
      </c>
      <c r="F39" s="51">
        <f t="shared" ref="F39:AT39" ca="1" si="21">ABS((F37-F38)/F37*100)</f>
        <v>7.4802216201851861</v>
      </c>
      <c r="G39" s="51">
        <f t="shared" ca="1" si="21"/>
        <v>24.78695342378137</v>
      </c>
      <c r="H39" s="51">
        <f t="shared" ca="1" si="21"/>
        <v>1.6730515743541854</v>
      </c>
      <c r="I39" s="51">
        <f t="shared" ca="1" si="21"/>
        <v>1.1257330383875281</v>
      </c>
      <c r="J39" s="51">
        <f t="shared" ca="1" si="21"/>
        <v>3.2020032131070977</v>
      </c>
      <c r="K39" s="51">
        <f t="shared" ca="1" si="21"/>
        <v>5.6945024550103405</v>
      </c>
      <c r="L39" s="51">
        <f t="shared" ca="1" si="21"/>
        <v>2.2467914936427942</v>
      </c>
      <c r="M39" s="51">
        <f t="shared" ca="1" si="21"/>
        <v>4.5890526574993311</v>
      </c>
      <c r="N39" s="51">
        <f t="shared" ca="1" si="21"/>
        <v>0.64475085513383978</v>
      </c>
      <c r="O39" s="51">
        <f t="shared" ca="1" si="21"/>
        <v>7.8918691257190527</v>
      </c>
      <c r="P39" s="51">
        <f t="shared" ca="1" si="21"/>
        <v>4.9372792526133731</v>
      </c>
      <c r="Q39" s="51">
        <f t="shared" ca="1" si="21"/>
        <v>17.504068108018387</v>
      </c>
      <c r="R39" s="51">
        <f t="shared" ca="1" si="21"/>
        <v>6.7045221900611729</v>
      </c>
      <c r="S39" s="51">
        <f t="shared" ca="1" si="21"/>
        <v>11.107675180999491</v>
      </c>
      <c r="T39" s="51">
        <f t="shared" ca="1" si="21"/>
        <v>5.3944784471959242</v>
      </c>
      <c r="U39" s="51">
        <f t="shared" ca="1" si="21"/>
        <v>4.1239888011641526</v>
      </c>
      <c r="V39" s="51">
        <f t="shared" ca="1" si="21"/>
        <v>3.4718508588542218</v>
      </c>
      <c r="W39" s="51">
        <f t="shared" ca="1" si="21"/>
        <v>3.6856896363322234</v>
      </c>
      <c r="X39" s="51">
        <f t="shared" ca="1" si="21"/>
        <v>20.547107577539574</v>
      </c>
      <c r="Y39" s="51">
        <f t="shared" ca="1" si="21"/>
        <v>7.104608961316405</v>
      </c>
      <c r="Z39" s="51">
        <f t="shared" ca="1" si="21"/>
        <v>16.561141833976524</v>
      </c>
      <c r="AA39" s="51">
        <f t="shared" ca="1" si="21"/>
        <v>11.118054278624859</v>
      </c>
      <c r="AB39" s="51">
        <f t="shared" ca="1" si="21"/>
        <v>2.5234838090197989</v>
      </c>
      <c r="AC39" s="51">
        <f t="shared" ca="1" si="21"/>
        <v>1.6104743257588066</v>
      </c>
      <c r="AD39" s="51">
        <f t="shared" ca="1" si="21"/>
        <v>101.6930024183135</v>
      </c>
      <c r="AE39" s="51">
        <f t="shared" ca="1" si="21"/>
        <v>1.4188249367140864</v>
      </c>
      <c r="AF39" s="51">
        <f t="shared" ca="1" si="21"/>
        <v>5.3309384808028017</v>
      </c>
      <c r="AG39" s="51">
        <f t="shared" ca="1" si="21"/>
        <v>51.612824839911099</v>
      </c>
      <c r="AH39" s="51">
        <f t="shared" ca="1" si="21"/>
        <v>12.855350898194429</v>
      </c>
      <c r="AI39" s="51">
        <f t="shared" ca="1" si="21"/>
        <v>5.3017506358790882</v>
      </c>
      <c r="AJ39" s="51">
        <f t="shared" ca="1" si="21"/>
        <v>2.145091726192176</v>
      </c>
      <c r="AK39" s="51">
        <f t="shared" ca="1" si="21"/>
        <v>4.4978138779295209</v>
      </c>
      <c r="AL39" s="51">
        <f t="shared" ca="1" si="21"/>
        <v>17.561840934359253</v>
      </c>
      <c r="AM39" s="51">
        <f t="shared" ca="1" si="21"/>
        <v>9.2711060316312164</v>
      </c>
      <c r="AN39" s="51">
        <f t="shared" ca="1" si="21"/>
        <v>0.62420782143071996</v>
      </c>
      <c r="AO39" s="51">
        <f t="shared" ca="1" si="21"/>
        <v>33.445327609165574</v>
      </c>
      <c r="AP39" s="51">
        <f t="shared" ca="1" si="21"/>
        <v>1.6159385036347642</v>
      </c>
      <c r="AQ39" s="51">
        <f t="shared" ca="1" si="21"/>
        <v>16.699842057214781</v>
      </c>
      <c r="AR39" s="51">
        <f t="shared" ca="1" si="21"/>
        <v>0.31613636202731588</v>
      </c>
      <c r="AS39" s="51">
        <f t="shared" ca="1" si="21"/>
        <v>12.656467455816816</v>
      </c>
      <c r="AT39" s="51">
        <f t="shared" ca="1" si="21"/>
        <v>3.2709540072156438</v>
      </c>
    </row>
    <row r="40" spans="2:46" x14ac:dyDescent="0.3">
      <c r="B40" s="42" t="s">
        <v>475</v>
      </c>
      <c r="C40" s="62" t="s">
        <v>467</v>
      </c>
      <c r="D40" s="39">
        <f ca="1">D34</f>
        <v>454.75834519544321</v>
      </c>
      <c r="E40" s="32">
        <f ca="1">E34</f>
        <v>1362.7984708698441</v>
      </c>
      <c r="F40" s="32">
        <f t="shared" ref="F40:AT40" ca="1" si="22">F34</f>
        <v>1095.2901833914848</v>
      </c>
      <c r="G40" s="32">
        <f t="shared" ca="1" si="22"/>
        <v>398.35431039241968</v>
      </c>
      <c r="H40" s="32">
        <f t="shared" ca="1" si="22"/>
        <v>1729.2088706014119</v>
      </c>
      <c r="I40" s="32">
        <f t="shared" ca="1" si="22"/>
        <v>1126.1604651162652</v>
      </c>
      <c r="J40" s="32">
        <f t="shared" ca="1" si="22"/>
        <v>953.12109495557627</v>
      </c>
      <c r="K40" s="32">
        <f t="shared" ca="1" si="22"/>
        <v>1303.4079285687851</v>
      </c>
      <c r="L40" s="32">
        <f t="shared" ca="1" si="22"/>
        <v>395.98231576474274</v>
      </c>
      <c r="M40" s="32">
        <f t="shared" ca="1" si="22"/>
        <v>735.53079886909791</v>
      </c>
      <c r="N40" s="32">
        <f t="shared" ca="1" si="22"/>
        <v>534.4297172854051</v>
      </c>
      <c r="O40" s="32">
        <f t="shared" ca="1" si="22"/>
        <v>1049.5120640949817</v>
      </c>
      <c r="P40" s="32">
        <f t="shared" ca="1" si="22"/>
        <v>445.1700168544549</v>
      </c>
      <c r="Q40" s="32">
        <f t="shared" ca="1" si="22"/>
        <v>435.36788401079872</v>
      </c>
      <c r="R40" s="32">
        <f t="shared" ca="1" si="22"/>
        <v>581.14017702607475</v>
      </c>
      <c r="S40" s="32">
        <f t="shared" ca="1" si="22"/>
        <v>1044.7925402738263</v>
      </c>
      <c r="T40" s="32">
        <f t="shared" ca="1" si="22"/>
        <v>1416.0198359080723</v>
      </c>
      <c r="U40" s="32">
        <f t="shared" ca="1" si="22"/>
        <v>781.76275502340593</v>
      </c>
      <c r="V40" s="32">
        <f t="shared" ca="1" si="22"/>
        <v>1100.0185051861022</v>
      </c>
      <c r="W40" s="32">
        <f t="shared" ca="1" si="22"/>
        <v>702.23419759510114</v>
      </c>
      <c r="X40" s="32">
        <f t="shared" ca="1" si="22"/>
        <v>430.78223863878912</v>
      </c>
      <c r="Y40" s="32">
        <f t="shared" ca="1" si="22"/>
        <v>1938.1138113947507</v>
      </c>
      <c r="Z40" s="32">
        <f t="shared" ca="1" si="22"/>
        <v>423.52012528349593</v>
      </c>
      <c r="AA40" s="32">
        <f t="shared" ca="1" si="22"/>
        <v>1167.9113750641998</v>
      </c>
      <c r="AB40" s="32">
        <f t="shared" ca="1" si="22"/>
        <v>138.55675209420585</v>
      </c>
      <c r="AC40" s="32">
        <f t="shared" ca="1" si="22"/>
        <v>1960.3001377180142</v>
      </c>
      <c r="AD40" s="32">
        <f t="shared" ca="1" si="22"/>
        <v>172.05566311350447</v>
      </c>
      <c r="AE40" s="32">
        <f t="shared" ca="1" si="22"/>
        <v>706.81361490884012</v>
      </c>
      <c r="AF40" s="32">
        <f t="shared" ca="1" si="22"/>
        <v>646.45538992538923</v>
      </c>
      <c r="AG40" s="32">
        <f t="shared" ca="1" si="22"/>
        <v>209.47996717230609</v>
      </c>
      <c r="AH40" s="32">
        <f t="shared" ca="1" si="22"/>
        <v>397.55741658006178</v>
      </c>
      <c r="AI40" s="32">
        <f t="shared" ca="1" si="22"/>
        <v>9596.7696726507838</v>
      </c>
      <c r="AJ40" s="32">
        <f t="shared" ca="1" si="22"/>
        <v>1537.4347852863968</v>
      </c>
      <c r="AK40" s="32">
        <f t="shared" ca="1" si="22"/>
        <v>1717.3929502361148</v>
      </c>
      <c r="AL40" s="32">
        <f t="shared" ca="1" si="22"/>
        <v>395.00202596239478</v>
      </c>
      <c r="AM40" s="32">
        <f t="shared" ca="1" si="22"/>
        <v>417.55700640124712</v>
      </c>
      <c r="AN40" s="32">
        <f t="shared" ca="1" si="22"/>
        <v>632.27604033263867</v>
      </c>
      <c r="AO40" s="32">
        <f t="shared" ca="1" si="22"/>
        <v>827.45284375059066</v>
      </c>
      <c r="AP40" s="32">
        <f t="shared" ca="1" si="22"/>
        <v>2191.5626313257558</v>
      </c>
      <c r="AQ40" s="32">
        <f t="shared" ca="1" si="22"/>
        <v>857.34814646507812</v>
      </c>
      <c r="AR40" s="32">
        <f t="shared" ca="1" si="22"/>
        <v>5283.3351026581349</v>
      </c>
      <c r="AS40" s="32">
        <f t="shared" ca="1" si="22"/>
        <v>1523.9516802677244</v>
      </c>
      <c r="AT40" s="32">
        <f t="shared" ca="1" si="22"/>
        <v>2145.6268929912953</v>
      </c>
    </row>
    <row r="41" spans="2:46" ht="15" thickBot="1" x14ac:dyDescent="0.35">
      <c r="B41" s="72" t="s">
        <v>390</v>
      </c>
      <c r="C41" s="63" t="s">
        <v>476</v>
      </c>
      <c r="D41" s="59">
        <f t="shared" ref="D41:AT41" ca="1" si="23">ABS(D38-D40)/D38*100</f>
        <v>9.2841920615513267</v>
      </c>
      <c r="E41" s="51">
        <f t="shared" ca="1" si="23"/>
        <v>19.740961668442633</v>
      </c>
      <c r="F41" s="51">
        <f t="shared" ca="1" si="23"/>
        <v>11.684390953758689</v>
      </c>
      <c r="G41" s="51">
        <f t="shared" ca="1" si="23"/>
        <v>35.494663398782208</v>
      </c>
      <c r="H41" s="51">
        <f t="shared" ca="1" si="23"/>
        <v>8.2379112795075127</v>
      </c>
      <c r="I41" s="51">
        <f t="shared" ca="1" si="23"/>
        <v>4.0749177924816706</v>
      </c>
      <c r="J41" s="51">
        <f t="shared" ca="1" si="23"/>
        <v>16.804055754359837</v>
      </c>
      <c r="K41" s="51">
        <f t="shared" ca="1" si="23"/>
        <v>14.362159752379428</v>
      </c>
      <c r="L41" s="51">
        <f t="shared" ca="1" si="23"/>
        <v>7.0464047500603906</v>
      </c>
      <c r="M41" s="51">
        <f t="shared" ca="1" si="23"/>
        <v>10.649805773919113</v>
      </c>
      <c r="N41" s="51">
        <f t="shared" ca="1" si="23"/>
        <v>23.03719509138751</v>
      </c>
      <c r="O41" s="51">
        <f t="shared" ca="1" si="23"/>
        <v>6.0113196055537097</v>
      </c>
      <c r="P41" s="51">
        <f t="shared" ca="1" si="23"/>
        <v>25.194082195520938</v>
      </c>
      <c r="Q41" s="51">
        <f t="shared" ca="1" si="23"/>
        <v>28.427104427964224</v>
      </c>
      <c r="R41" s="51">
        <f t="shared" ca="1" si="23"/>
        <v>22.30746296442851</v>
      </c>
      <c r="S41" s="51">
        <f t="shared" ca="1" si="23"/>
        <v>9.2879226227851728</v>
      </c>
      <c r="T41" s="51">
        <f t="shared" ca="1" si="23"/>
        <v>1.849321694872651</v>
      </c>
      <c r="U41" s="51">
        <f t="shared" ca="1" si="23"/>
        <v>13.52181913457899</v>
      </c>
      <c r="V41" s="51">
        <f t="shared" ca="1" si="23"/>
        <v>2.4225796262664967</v>
      </c>
      <c r="W41" s="51">
        <f t="shared" ca="1" si="23"/>
        <v>6.3687736539865147</v>
      </c>
      <c r="X41" s="51">
        <f t="shared" ca="1" si="23"/>
        <v>11.543688164519688</v>
      </c>
      <c r="Y41" s="51">
        <f t="shared" ca="1" si="23"/>
        <v>18.895393619701291</v>
      </c>
      <c r="Z41" s="51">
        <f t="shared" ca="1" si="23"/>
        <v>22.061073742455658</v>
      </c>
      <c r="AA41" s="51">
        <f t="shared" ca="1" si="23"/>
        <v>11.320320799984831</v>
      </c>
      <c r="AB41" s="51">
        <f ca="1">ABS(AB38-AB40)/AB38*100</f>
        <v>70.048259383007803</v>
      </c>
      <c r="AC41" s="51">
        <f t="shared" ca="1" si="23"/>
        <v>15.21926573315395</v>
      </c>
      <c r="AD41" s="51">
        <f t="shared" ca="1" si="23"/>
        <v>86.641641062616102</v>
      </c>
      <c r="AE41" s="51">
        <f t="shared" ca="1" si="23"/>
        <v>12.382098065099779</v>
      </c>
      <c r="AF41" s="51">
        <f t="shared" ca="1" si="23"/>
        <v>20.777525744437593</v>
      </c>
      <c r="AG41" s="51">
        <f t="shared" ca="1" si="23"/>
        <v>10.859588437316557</v>
      </c>
      <c r="AH41" s="51">
        <f t="shared" ca="1" si="23"/>
        <v>18.749761581839</v>
      </c>
      <c r="AI41" s="51">
        <f t="shared" ca="1" si="23"/>
        <v>8.0478535106807403</v>
      </c>
      <c r="AJ41" s="51">
        <f t="shared" ca="1" si="23"/>
        <v>4.352694706582259</v>
      </c>
      <c r="AK41" s="51">
        <f t="shared" ca="1" si="23"/>
        <v>4.5660588307424907</v>
      </c>
      <c r="AL41" s="51">
        <f t="shared" ca="1" si="23"/>
        <v>12.221772008356716</v>
      </c>
      <c r="AM41" s="51">
        <f t="shared" ca="1" si="23"/>
        <v>25.820393249023425</v>
      </c>
      <c r="AN41" s="51">
        <f t="shared" ca="1" si="23"/>
        <v>13.268032876181252</v>
      </c>
      <c r="AO41" s="51">
        <f t="shared" ca="1" si="23"/>
        <v>26.96797495581724</v>
      </c>
      <c r="AP41" s="51">
        <f t="shared" ca="1" si="23"/>
        <v>5.9818690979941751</v>
      </c>
      <c r="AQ41" s="51">
        <f t="shared" ca="1" si="23"/>
        <v>10.980360661916926</v>
      </c>
      <c r="AR41" s="51">
        <f t="shared" ca="1" si="23"/>
        <v>1.7730101575076671</v>
      </c>
      <c r="AS41" s="51">
        <f t="shared" ca="1" si="23"/>
        <v>14.834487522760458</v>
      </c>
      <c r="AT41" s="51">
        <f t="shared" ca="1" si="23"/>
        <v>3.262989495433033</v>
      </c>
    </row>
    <row r="43" spans="2:46" x14ac:dyDescent="0.3">
      <c r="AB43" s="73" t="s">
        <v>490</v>
      </c>
      <c r="AD43" s="73" t="s">
        <v>490</v>
      </c>
    </row>
  </sheetData>
  <mergeCells count="4">
    <mergeCell ref="B2:C2"/>
    <mergeCell ref="B3:C3"/>
    <mergeCell ref="B10:C10"/>
    <mergeCell ref="B36:C36"/>
  </mergeCells>
  <conditionalFormatting sqref="D39:AT3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1:AT41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1">
    <dataValidation type="list" allowBlank="1" showInputMessage="1" showErrorMessage="1" sqref="D11:AT11" xr:uid="{D9461AF7-C7A2-4581-9107-ACAC92CAAB40}">
      <formula1>"Rectangular, Circular"</formula1>
    </dataValidation>
  </dataValidations>
  <pageMargins left="0.7" right="0.7" top="0.75" bottom="0.75" header="0.3" footer="0.3"/>
  <pageSetup scale="74" orientation="portrait" r:id="rId1"/>
  <colBreaks count="5" manualBreakCount="5">
    <brk id="7" min="1" max="40" man="1"/>
    <brk id="11" min="1" max="40" man="1"/>
    <brk id="15" min="1" max="40" man="1"/>
    <brk id="23" min="1" max="40" man="1"/>
    <brk id="27" min="1" max="40" man="1"/>
  </col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68A06-9795-44DA-8F45-6EA9FA583702}">
  <dimension ref="A1:AT28"/>
  <sheetViews>
    <sheetView topLeftCell="A9" workbookViewId="0">
      <selection activeCell="D24" sqref="D24"/>
    </sheetView>
  </sheetViews>
  <sheetFormatPr defaultColWidth="17.88671875" defaultRowHeight="14.4" x14ac:dyDescent="0.3"/>
  <cols>
    <col min="1" max="1" width="9.109375" customWidth="1"/>
    <col min="2" max="2" width="45.109375" style="8" bestFit="1" customWidth="1"/>
    <col min="3" max="3" width="5.109375" style="61" bestFit="1" customWidth="1"/>
    <col min="4" max="4" width="17.88671875" style="31"/>
  </cols>
  <sheetData>
    <row r="1" spans="1:46" ht="15" thickBot="1" x14ac:dyDescent="0.35"/>
    <row r="2" spans="1:46" s="40" customFormat="1" ht="32.25" customHeight="1" thickBot="1" x14ac:dyDescent="0.35">
      <c r="A2"/>
      <c r="B2" s="133" t="s">
        <v>477</v>
      </c>
      <c r="C2" s="134"/>
      <c r="D2" s="36"/>
    </row>
    <row r="3" spans="1:46" ht="18" x14ac:dyDescent="0.35">
      <c r="B3" s="127" t="s">
        <v>393</v>
      </c>
      <c r="C3" s="128"/>
      <c r="D3" s="52" cm="1">
        <f t="array" ref="D3:AT3">TRANSPOSE('predictions_with_index Rect'!A3:A45)+1</f>
        <v>31</v>
      </c>
      <c r="E3" s="52">
        <v>174</v>
      </c>
      <c r="F3" s="52">
        <v>141</v>
      </c>
      <c r="G3" s="52">
        <v>76</v>
      </c>
      <c r="H3" s="52">
        <v>61</v>
      </c>
      <c r="I3" s="52">
        <v>209</v>
      </c>
      <c r="J3" s="52">
        <v>46</v>
      </c>
      <c r="K3" s="52">
        <v>184</v>
      </c>
      <c r="L3" s="52">
        <v>10</v>
      </c>
      <c r="M3" s="52">
        <v>101</v>
      </c>
      <c r="N3" s="52">
        <v>138</v>
      </c>
      <c r="O3" s="52">
        <v>205</v>
      </c>
      <c r="P3" s="52">
        <v>157</v>
      </c>
      <c r="Q3" s="52">
        <v>83</v>
      </c>
      <c r="R3" s="52">
        <v>16</v>
      </c>
      <c r="S3" s="52">
        <v>201</v>
      </c>
      <c r="T3" s="52">
        <v>168</v>
      </c>
      <c r="U3" s="52">
        <v>19</v>
      </c>
      <c r="V3" s="52">
        <v>210</v>
      </c>
      <c r="W3" s="52">
        <v>87</v>
      </c>
      <c r="X3" s="52">
        <v>80</v>
      </c>
      <c r="Y3" s="52">
        <v>56</v>
      </c>
      <c r="Z3" s="52">
        <v>149</v>
      </c>
      <c r="AA3" s="52">
        <v>207</v>
      </c>
      <c r="AB3" s="52">
        <v>151</v>
      </c>
      <c r="AC3" s="52">
        <v>144</v>
      </c>
      <c r="AD3" s="52">
        <v>26</v>
      </c>
      <c r="AE3" s="52">
        <v>105</v>
      </c>
      <c r="AF3" s="52">
        <v>17</v>
      </c>
      <c r="AG3" s="52">
        <v>178</v>
      </c>
      <c r="AH3" s="52">
        <v>136</v>
      </c>
      <c r="AI3" s="52">
        <v>127</v>
      </c>
      <c r="AJ3" s="52">
        <v>110</v>
      </c>
      <c r="AK3" s="52">
        <v>69</v>
      </c>
      <c r="AL3" s="52">
        <v>74</v>
      </c>
      <c r="AM3" s="52">
        <v>148</v>
      </c>
      <c r="AN3" s="52">
        <v>182</v>
      </c>
      <c r="AO3" s="52">
        <v>97</v>
      </c>
      <c r="AP3" s="52">
        <v>190</v>
      </c>
      <c r="AQ3" s="52">
        <v>94</v>
      </c>
      <c r="AR3" s="52">
        <v>116</v>
      </c>
      <c r="AS3" s="52">
        <v>164</v>
      </c>
      <c r="AT3" s="52">
        <v>196</v>
      </c>
    </row>
    <row r="4" spans="1:46" ht="15.6" x14ac:dyDescent="0.3">
      <c r="B4" s="34" t="s">
        <v>394</v>
      </c>
      <c r="C4" s="62" t="s">
        <v>395</v>
      </c>
      <c r="D4" s="53">
        <f ca="1">IF(D9="Rectangular",OFFSET(Rect!$J$7,D$3-1,),OFFSET(Circular!$I$3,D$3-1,))</f>
        <v>317</v>
      </c>
      <c r="E4" s="53">
        <f ca="1">IF(E9="Rectangular",OFFSET(Rect!$J$7,E$3-1,),OFFSET(Circular!$I$3,E$3-1,))</f>
        <v>581</v>
      </c>
      <c r="F4" s="53">
        <f ca="1">IF(F9="Rectangular",OFFSET(Rect!$J$7,F$3-1,),OFFSET(Circular!$I$3,F$3-1,))</f>
        <v>258</v>
      </c>
      <c r="G4" s="53">
        <f ca="1">IF(G9="Rectangular",OFFSET(Rect!$J$7,G$3-1,),OFFSET(Circular!$I$3,G$3-1,))</f>
        <v>448</v>
      </c>
      <c r="H4" s="53">
        <f ca="1">IF(H9="Rectangular",OFFSET(Rect!$J$7,H$3-1,),OFFSET(Circular!$I$3,H$3-1,))</f>
        <v>446.2</v>
      </c>
      <c r="I4" s="53">
        <f ca="1">IF(I9="Rectangular",OFFSET(Rect!$J$7,I$3-1,),OFFSET(Circular!$I$3,I$3-1,))</f>
        <v>535</v>
      </c>
      <c r="J4" s="53">
        <f ca="1">IF(J9="Rectangular",OFFSET(Rect!$J$7,J$3-1,),OFFSET(Circular!$I$3,J$3-1,))</f>
        <v>414.5</v>
      </c>
      <c r="K4" s="53">
        <f ca="1">IF(K9="Rectangular",OFFSET(Rect!$J$7,K$3-1,),OFFSET(Circular!$I$3,K$3-1,))</f>
        <v>542</v>
      </c>
      <c r="L4" s="53">
        <f ca="1">IF(L9="Rectangular",OFFSET(Rect!$J$7,L$3-1,),OFFSET(Circular!$I$3,L$3-1,))</f>
        <v>358</v>
      </c>
      <c r="M4" s="53">
        <f ca="1">IF(M9="Rectangular",OFFSET(Rect!$J$7,M$3-1,),OFFSET(Circular!$I$3,M$3-1,))</f>
        <v>448</v>
      </c>
      <c r="N4" s="53">
        <f ca="1">IF(N9="Rectangular",OFFSET(Rect!$J$7,N$3-1,),OFFSET(Circular!$I$3,N$3-1,))</f>
        <v>258</v>
      </c>
      <c r="O4" s="53">
        <f ca="1">IF(O9="Rectangular",OFFSET(Rect!$J$7,O$3-1,),OFFSET(Circular!$I$3,O$3-1,))</f>
        <v>581</v>
      </c>
      <c r="P4" s="53">
        <f ca="1">IF(P9="Rectangular",OFFSET(Rect!$J$7,P$3-1,),OFFSET(Circular!$I$3,P$3-1,))</f>
        <v>381</v>
      </c>
      <c r="Q4" s="53">
        <f ca="1">IF(Q9="Rectangular",OFFSET(Rect!$J$7,Q$3-1,),OFFSET(Circular!$I$3,Q$3-1,))</f>
        <v>486</v>
      </c>
      <c r="R4" s="53">
        <f ca="1">IF(R9="Rectangular",OFFSET(Rect!$J$7,R$3-1,),OFFSET(Circular!$I$3,R$3-1,))</f>
        <v>435</v>
      </c>
      <c r="S4" s="53">
        <f ca="1">IF(S9="Rectangular",OFFSET(Rect!$J$7,S$3-1,),OFFSET(Circular!$I$3,S$3-1,))</f>
        <v>535</v>
      </c>
      <c r="T4" s="53">
        <f ca="1">IF(T9="Rectangular",OFFSET(Rect!$J$7,T$3-1,),OFFSET(Circular!$I$3,T$3-1,))</f>
        <v>511</v>
      </c>
      <c r="U4" s="53">
        <f ca="1">IF(U9="Rectangular",OFFSET(Rect!$J$7,U$3-1,),OFFSET(Circular!$I$3,U$3-1,))</f>
        <v>268</v>
      </c>
      <c r="V4" s="53">
        <f ca="1">IF(V9="Rectangular",OFFSET(Rect!$J$7,V$3-1,),OFFSET(Circular!$I$3,V$3-1,))</f>
        <v>542</v>
      </c>
      <c r="W4" s="53">
        <f ca="1">IF(W9="Rectangular",OFFSET(Rect!$J$7,W$3-1,),OFFSET(Circular!$I$3,W$3-1,))</f>
        <v>286.7</v>
      </c>
      <c r="X4" s="53">
        <f ca="1">IF(X9="Rectangular",OFFSET(Rect!$J$7,X$3-1,),OFFSET(Circular!$I$3,X$3-1,))</f>
        <v>536</v>
      </c>
      <c r="Y4" s="53">
        <f ca="1">IF(Y9="Rectangular",OFFSET(Rect!$J$7,Y$3-1,),OFFSET(Circular!$I$3,Y$3-1,))</f>
        <v>431.9</v>
      </c>
      <c r="Z4" s="53">
        <f ca="1">IF(Z9="Rectangular",OFFSET(Rect!$J$7,Z$3-1,),OFFSET(Circular!$I$3,Z$3-1,))</f>
        <v>451</v>
      </c>
      <c r="AA4" s="53">
        <f ca="1">IF(AA9="Rectangular",OFFSET(Rect!$J$7,AA$3-1,),OFFSET(Circular!$I$3,AA$3-1,))</f>
        <v>581</v>
      </c>
      <c r="AB4" s="53">
        <f ca="1">IF(AB9="Rectangular",OFFSET(Rect!$J$7,AB$3-1,),OFFSET(Circular!$I$3,AB$3-1,))</f>
        <v>451</v>
      </c>
      <c r="AC4" s="53">
        <f ca="1">IF(AC9="Rectangular",OFFSET(Rect!$J$7,AC$3-1,),OFFSET(Circular!$I$3,AC$3-1,))</f>
        <v>479</v>
      </c>
      <c r="AD4" s="53">
        <f ca="1">IF(AD9="Rectangular",OFFSET(Rect!$J$7,AD$3-1,),OFFSET(Circular!$I$3,AD$3-1,))</f>
        <v>390.3</v>
      </c>
      <c r="AE4" s="53">
        <f ca="1">IF(AE9="Rectangular",OFFSET(Rect!$J$7,AE$3-1,),OFFSET(Circular!$I$3,AE$3-1,))</f>
        <v>536</v>
      </c>
      <c r="AF4" s="53">
        <f ca="1">IF(AF9="Rectangular",OFFSET(Rect!$J$7,AF$3-1,),OFFSET(Circular!$I$3,AF$3-1,))</f>
        <v>268</v>
      </c>
      <c r="AG4" s="53">
        <f ca="1">IF(AG9="Rectangular",OFFSET(Rect!$J$7,AG$3-1,),OFFSET(Circular!$I$3,AG$3-1,))</f>
        <v>535</v>
      </c>
      <c r="AH4" s="53">
        <f ca="1">IF(AH9="Rectangular",OFFSET(Rect!$J$7,AH$3-1,),OFFSET(Circular!$I$3,AH$3-1,))</f>
        <v>258</v>
      </c>
      <c r="AI4" s="53">
        <f ca="1">IF(AI9="Rectangular",OFFSET(Rect!$J$7,AI$3-1,),OFFSET(Circular!$I$3,AI$3-1,))</f>
        <v>258</v>
      </c>
      <c r="AJ4" s="53">
        <f ca="1">IF(AJ9="Rectangular",OFFSET(Rect!$J$7,AJ$3-1,),OFFSET(Circular!$I$3,AJ$3-1,))</f>
        <v>486</v>
      </c>
      <c r="AK4" s="53">
        <f ca="1">IF(AK9="Rectangular",OFFSET(Rect!$J$7,AK$3-1,),OFFSET(Circular!$I$3,AK$3-1,))</f>
        <v>458</v>
      </c>
      <c r="AL4" s="53">
        <f ca="1">IF(AL9="Rectangular",OFFSET(Rect!$J$7,AL$3-1,),OFFSET(Circular!$I$3,AL$3-1,))</f>
        <v>497</v>
      </c>
      <c r="AM4" s="53">
        <f ca="1">IF(AM9="Rectangular",OFFSET(Rect!$J$7,AM$3-1,),OFFSET(Circular!$I$3,AM$3-1,))</f>
        <v>449</v>
      </c>
      <c r="AN4" s="53">
        <f ca="1">IF(AN9="Rectangular",OFFSET(Rect!$J$7,AN$3-1,),OFFSET(Circular!$I$3,AN$3-1,))</f>
        <v>542</v>
      </c>
      <c r="AO4" s="53">
        <f ca="1">IF(AO9="Rectangular",OFFSET(Rect!$J$7,AO$3-1,),OFFSET(Circular!$I$3,AO$3-1,))</f>
        <v>497</v>
      </c>
      <c r="AP4" s="53">
        <f ca="1">IF(AP9="Rectangular",OFFSET(Rect!$J$7,AP$3-1,),OFFSET(Circular!$I$3,AP$3-1,))</f>
        <v>581</v>
      </c>
      <c r="AQ4" s="53">
        <f ca="1">IF(AQ9="Rectangular",OFFSET(Rect!$J$7,AQ$3-1,),OFFSET(Circular!$I$3,AQ$3-1,))</f>
        <v>301.5</v>
      </c>
      <c r="AR4" s="53">
        <f ca="1">IF(AR9="Rectangular",OFFSET(Rect!$J$7,AR$3-1,),OFFSET(Circular!$I$3,AR$3-1,))</f>
        <v>470</v>
      </c>
      <c r="AS4" s="53">
        <f ca="1">IF(AS9="Rectangular",OFFSET(Rect!$J$7,AS$3-1,),OFFSET(Circular!$I$3,AS$3-1,))</f>
        <v>578</v>
      </c>
      <c r="AT4" s="53">
        <f ca="1">IF(AT9="Rectangular",OFFSET(Rect!$J$7,AT$3-1,),OFFSET(Circular!$I$3,AT$3-1,))</f>
        <v>542</v>
      </c>
    </row>
    <row r="5" spans="1:46" ht="15.6" x14ac:dyDescent="0.3">
      <c r="B5" s="34" t="s">
        <v>396</v>
      </c>
      <c r="C5" s="62" t="s">
        <v>395</v>
      </c>
      <c r="D5" s="54">
        <f ca="1">IF(D9="Rectangular",OFFSET(Rect!$M$7,D$3-1,),OFFSET(Circular!$M$3,D$3-1,))</f>
        <v>68.099999999999994</v>
      </c>
      <c r="E5" s="54">
        <f ca="1">IF(E9="Rectangular",OFFSET(Rect!$M$7,E$3-1,),OFFSET(Circular!$M$3,E$3-1,))</f>
        <v>43.8</v>
      </c>
      <c r="F5" s="54">
        <f ca="1">IF(F9="Rectangular",OFFSET(Rect!$M$7,F$3-1,),OFFSET(Circular!$M$3,F$3-1,))</f>
        <v>29.43</v>
      </c>
      <c r="G5" s="54">
        <f ca="1">IF(G9="Rectangular",OFFSET(Rect!$M$7,G$3-1,),OFFSET(Circular!$M$3,G$3-1,))</f>
        <v>61.9</v>
      </c>
      <c r="H5" s="54">
        <f ca="1">IF(H9="Rectangular",OFFSET(Rect!$M$7,H$3-1,),OFFSET(Circular!$M$3,H$3-1,))</f>
        <v>41.92</v>
      </c>
      <c r="I5" s="54">
        <f ca="1">IF(I9="Rectangular",OFFSET(Rect!$M$7,I$3-1,),OFFSET(Circular!$M$3,I$3-1,))</f>
        <v>64.900000000000006</v>
      </c>
      <c r="J5" s="54">
        <f ca="1">IF(J9="Rectangular",OFFSET(Rect!$M$7,J$3-1,),OFFSET(Circular!$M$3,J$3-1,))</f>
        <v>35.200000000000003</v>
      </c>
      <c r="K5" s="54">
        <f ca="1">IF(K9="Rectangular",OFFSET(Rect!$M$7,K$3-1,),OFFSET(Circular!$M$3,K$3-1,))</f>
        <v>43.8</v>
      </c>
      <c r="L5" s="54">
        <f ca="1">IF(L9="Rectangular",OFFSET(Rect!$M$7,L$3-1,),OFFSET(Circular!$M$3,L$3-1,))</f>
        <v>21.5</v>
      </c>
      <c r="M5" s="54">
        <f ca="1">IF(M9="Rectangular",OFFSET(Rect!$M$7,M$3-1,),OFFSET(Circular!$M$3,M$3-1,))</f>
        <v>61.9</v>
      </c>
      <c r="N5" s="54">
        <f ca="1">IF(N9="Rectangular",OFFSET(Rect!$M$7,N$3-1,),OFFSET(Circular!$M$3,N$3-1,))</f>
        <v>29.43</v>
      </c>
      <c r="O5" s="54">
        <f ca="1">IF(O9="Rectangular",OFFSET(Rect!$M$7,O$3-1,),OFFSET(Circular!$M$3,O$3-1,))</f>
        <v>64.900000000000006</v>
      </c>
      <c r="P5" s="54">
        <f ca="1">IF(P9="Rectangular",OFFSET(Rect!$M$7,P$3-1,),OFFSET(Circular!$M$3,P$3-1,))</f>
        <v>80.900000000000006</v>
      </c>
      <c r="Q5" s="54">
        <f ca="1">IF(Q9="Rectangular",OFFSET(Rect!$M$7,Q$3-1,),OFFSET(Circular!$M$3,Q$3-1,))</f>
        <v>46.6</v>
      </c>
      <c r="R5" s="54">
        <f ca="1">IF(R9="Rectangular",OFFSET(Rect!$M$7,R$3-1,),OFFSET(Circular!$M$3,R$3-1,))</f>
        <v>34.9</v>
      </c>
      <c r="S5" s="54">
        <f ca="1">IF(S9="Rectangular",OFFSET(Rect!$M$7,S$3-1,),OFFSET(Circular!$M$3,S$3-1,))</f>
        <v>52.4</v>
      </c>
      <c r="T5" s="54">
        <f ca="1">IF(T9="Rectangular",OFFSET(Rect!$M$7,T$3-1,),OFFSET(Circular!$M$3,T$3-1,))</f>
        <v>37</v>
      </c>
      <c r="U5" s="54">
        <f ca="1">IF(U9="Rectangular",OFFSET(Rect!$M$7,U$3-1,),OFFSET(Circular!$M$3,U$3-1,))</f>
        <v>34.9</v>
      </c>
      <c r="V5" s="54">
        <f ca="1">IF(V9="Rectangular",OFFSET(Rect!$M$7,V$3-1,),OFFSET(Circular!$M$3,V$3-1,))</f>
        <v>64.900000000000006</v>
      </c>
      <c r="W5" s="54">
        <f ca="1">IF(W9="Rectangular",OFFSET(Rect!$M$7,W$3-1,),OFFSET(Circular!$M$3,W$3-1,))</f>
        <v>47.760000000000005</v>
      </c>
      <c r="X5" s="54">
        <f ca="1">IF(X9="Rectangular",OFFSET(Rect!$M$7,X$3-1,),OFFSET(Circular!$M$3,X$3-1,))</f>
        <v>46.6</v>
      </c>
      <c r="Y5" s="54">
        <f ca="1">IF(Y9="Rectangular",OFFSET(Rect!$M$7,Y$3-1,),OFFSET(Circular!$M$3,Y$3-1,))</f>
        <v>35.44</v>
      </c>
      <c r="Z5" s="54">
        <f ca="1">IF(Z9="Rectangular",OFFSET(Rect!$M$7,Z$3-1,),OFFSET(Circular!$M$3,Z$3-1,))</f>
        <v>42.6</v>
      </c>
      <c r="AA5" s="54">
        <f ca="1">IF(AA9="Rectangular",OFFSET(Rect!$M$7,AA$3-1,),OFFSET(Circular!$M$3,AA$3-1,))</f>
        <v>64.900000000000006</v>
      </c>
      <c r="AB5" s="54">
        <f ca="1">IF(AB9="Rectangular",OFFSET(Rect!$M$7,AB$3-1,),OFFSET(Circular!$M$3,AB$3-1,))</f>
        <v>114.6</v>
      </c>
      <c r="AC5" s="54">
        <f ca="1">IF(AC9="Rectangular",OFFSET(Rect!$M$7,AC$3-1,),OFFSET(Circular!$M$3,AC$3-1,))</f>
        <v>80.900000000000006</v>
      </c>
      <c r="AD5" s="54">
        <f ca="1">IF(AD9="Rectangular",OFFSET(Rect!$M$7,AD$3-1,),OFFSET(Circular!$M$3,AD$3-1,))</f>
        <v>75.400000000000006</v>
      </c>
      <c r="AE5" s="54">
        <f ca="1">IF(AE9="Rectangular",OFFSET(Rect!$M$7,AE$3-1,),OFFSET(Circular!$M$3,AE$3-1,))</f>
        <v>46.6</v>
      </c>
      <c r="AF5" s="54">
        <f ca="1">IF(AF9="Rectangular",OFFSET(Rect!$M$7,AF$3-1,),OFFSET(Circular!$M$3,AF$3-1,))</f>
        <v>21.5</v>
      </c>
      <c r="AG5" s="54">
        <f ca="1">IF(AG9="Rectangular",OFFSET(Rect!$M$7,AG$3-1,),OFFSET(Circular!$M$3,AG$3-1,))</f>
        <v>38.9</v>
      </c>
      <c r="AH5" s="54">
        <f ca="1">IF(AH9="Rectangular",OFFSET(Rect!$M$7,AH$3-1,),OFFSET(Circular!$M$3,AH$3-1,))</f>
        <v>29.43</v>
      </c>
      <c r="AI5" s="54">
        <f ca="1">IF(AI9="Rectangular",OFFSET(Rect!$M$7,AI$3-1,),OFFSET(Circular!$M$3,AI$3-1,))</f>
        <v>22.74</v>
      </c>
      <c r="AJ5" s="54">
        <f ca="1">IF(AJ9="Rectangular",OFFSET(Rect!$M$7,AJ$3-1,),OFFSET(Circular!$M$3,AJ$3-1,))</f>
        <v>83.5</v>
      </c>
      <c r="AK5" s="54">
        <f ca="1">IF(AK9="Rectangular",OFFSET(Rect!$M$7,AK$3-1,),OFFSET(Circular!$M$3,AK$3-1,))</f>
        <v>30</v>
      </c>
      <c r="AL5" s="54">
        <f ca="1">IF(AL9="Rectangular",OFFSET(Rect!$M$7,AL$3-1,),OFFSET(Circular!$M$3,AL$3-1,))</f>
        <v>83.5</v>
      </c>
      <c r="AM5" s="54">
        <f ca="1">IF(AM9="Rectangular",OFFSET(Rect!$M$7,AM$3-1,),OFFSET(Circular!$M$3,AM$3-1,))</f>
        <v>114.6</v>
      </c>
      <c r="AN5" s="54">
        <f ca="1">IF(AN9="Rectangular",OFFSET(Rect!$M$7,AN$3-1,),OFFSET(Circular!$M$3,AN$3-1,))</f>
        <v>43.8</v>
      </c>
      <c r="AO5" s="54">
        <f ca="1">IF(AO9="Rectangular",OFFSET(Rect!$M$7,AO$3-1,),OFFSET(Circular!$M$3,AO$3-1,))</f>
        <v>46.6</v>
      </c>
      <c r="AP5" s="54">
        <f ca="1">IF(AP9="Rectangular",OFFSET(Rect!$M$7,AP$3-1,),OFFSET(Circular!$M$3,AP$3-1,))</f>
        <v>52.4</v>
      </c>
      <c r="AQ5" s="54">
        <f ca="1">IF(AQ9="Rectangular",OFFSET(Rect!$M$7,AQ$3-1,),OFFSET(Circular!$M$3,AQ$3-1,))</f>
        <v>41.7</v>
      </c>
      <c r="AR5" s="54">
        <f ca="1">IF(AR9="Rectangular",OFFSET(Rect!$M$7,AR$3-1,),OFFSET(Circular!$M$3,AR$3-1,))</f>
        <v>40</v>
      </c>
      <c r="AS5" s="54">
        <f ca="1">IF(AS9="Rectangular",OFFSET(Rect!$M$7,AS$3-1,),OFFSET(Circular!$M$3,AS$3-1,))</f>
        <v>35.167999999999999</v>
      </c>
      <c r="AT5" s="54">
        <f ca="1">IF(AT9="Rectangular",OFFSET(Rect!$M$7,AT$3-1,),OFFSET(Circular!$M$3,AT$3-1,))</f>
        <v>52.4</v>
      </c>
    </row>
    <row r="6" spans="1:46" ht="16.2" thickBot="1" x14ac:dyDescent="0.35">
      <c r="B6" s="35" t="s">
        <v>463</v>
      </c>
      <c r="C6" s="63" t="s">
        <v>395</v>
      </c>
      <c r="D6" s="54">
        <f ca="1">IF(D9="Rectangular",OFFSET(Rect!$I$7,D$3-1,),OFFSET(Circular!$H$3,D$3-1,))</f>
        <v>201000</v>
      </c>
      <c r="E6" s="54">
        <f ca="1">IF(E9="Rectangular",OFFSET(Rect!$I$7,E$3-1,),OFFSET(Circular!$H$3,E$3-1,))</f>
        <v>200000</v>
      </c>
      <c r="F6" s="54">
        <f ca="1">IF(F9="Rectangular",OFFSET(Rect!$I$7,F$3-1,),OFFSET(Circular!$H$3,F$3-1,))</f>
        <v>200000</v>
      </c>
      <c r="G6" s="54">
        <f ca="1">IF(G9="Rectangular",OFFSET(Rect!$I$7,G$3-1,),OFFSET(Circular!$H$3,G$3-1,))</f>
        <v>189000</v>
      </c>
      <c r="H6" s="54">
        <f ca="1">IF(H9="Rectangular",OFFSET(Rect!$I$7,H$3-1,),OFFSET(Circular!$H$3,H$3-1,))</f>
        <v>202800</v>
      </c>
      <c r="I6" s="54">
        <f ca="1">IF(I9="Rectangular",OFFSET(Rect!$I$7,I$3-1,),OFFSET(Circular!$H$3,I$3-1,))</f>
        <v>199420</v>
      </c>
      <c r="J6" s="54">
        <f ca="1">IF(J9="Rectangular",OFFSET(Rect!$I$7,J$3-1,),OFFSET(Circular!$H$3,J$3-1,))</f>
        <v>197400</v>
      </c>
      <c r="K6" s="54">
        <f ca="1">IF(K9="Rectangular",OFFSET(Rect!$I$7,K$3-1,),OFFSET(Circular!$H$3,K$3-1,))</f>
        <v>198640</v>
      </c>
      <c r="L6" s="54">
        <f ca="1">IF(L9="Rectangular",OFFSET(Rect!$I$7,L$3-1,),OFFSET(Circular!$H$3,L$3-1,))</f>
        <v>195700</v>
      </c>
      <c r="M6" s="54">
        <f ca="1">IF(M9="Rectangular",OFFSET(Rect!$I$7,M$3-1,),OFFSET(Circular!$H$3,M$3-1,))</f>
        <v>189000</v>
      </c>
      <c r="N6" s="54">
        <f ca="1">IF(N9="Rectangular",OFFSET(Rect!$I$7,N$3-1,),OFFSET(Circular!$H$3,N$3-1,))</f>
        <v>200000</v>
      </c>
      <c r="O6" s="54">
        <f ca="1">IF(O9="Rectangular",OFFSET(Rect!$I$7,O$3-1,),OFFSET(Circular!$H$3,O$3-1,))</f>
        <v>200000</v>
      </c>
      <c r="P6" s="54">
        <f ca="1">IF(P9="Rectangular",OFFSET(Rect!$I$7,P$3-1,),OFFSET(Circular!$H$3,P$3-1,))</f>
        <v>200000</v>
      </c>
      <c r="Q6" s="54">
        <f ca="1">IF(Q9="Rectangular",OFFSET(Rect!$I$7,Q$3-1,),OFFSET(Circular!$H$3,Q$3-1,))</f>
        <v>212000</v>
      </c>
      <c r="R6" s="54">
        <f ca="1">IF(R9="Rectangular",OFFSET(Rect!$I$7,R$3-1,),OFFSET(Circular!$H$3,R$3-1,))</f>
        <v>202100</v>
      </c>
      <c r="S6" s="54">
        <f ca="1">IF(S9="Rectangular",OFFSET(Rect!$I$7,S$3-1,),OFFSET(Circular!$H$3,S$3-1,))</f>
        <v>196040</v>
      </c>
      <c r="T6" s="54">
        <f ca="1">IF(T9="Rectangular",OFFSET(Rect!$I$7,T$3-1,),OFFSET(Circular!$H$3,T$3-1,))</f>
        <v>199000</v>
      </c>
      <c r="U6" s="54">
        <f ca="1">IF(U9="Rectangular",OFFSET(Rect!$I$7,U$3-1,),OFFSET(Circular!$H$3,U$3-1,))</f>
        <v>192600</v>
      </c>
      <c r="V6" s="54">
        <f ca="1">IF(V9="Rectangular",OFFSET(Rect!$I$7,V$3-1,),OFFSET(Circular!$H$3,V$3-1,))</f>
        <v>198640</v>
      </c>
      <c r="W6" s="54">
        <f ca="1">IF(W9="Rectangular",OFFSET(Rect!$I$7,W$3-1,),OFFSET(Circular!$H$3,W$3-1,))</f>
        <v>185000</v>
      </c>
      <c r="X6" s="54">
        <f ca="1">IF(X9="Rectangular",OFFSET(Rect!$I$7,X$3-1,),OFFSET(Circular!$H$3,X$3-1,))</f>
        <v>208000</v>
      </c>
      <c r="Y6" s="54">
        <f ca="1">IF(Y9="Rectangular",OFFSET(Rect!$I$7,Y$3-1,),OFFSET(Circular!$H$3,Y$3-1,))</f>
        <v>197900</v>
      </c>
      <c r="Z6" s="54">
        <f ca="1">IF(Z9="Rectangular",OFFSET(Rect!$I$7,Z$3-1,),OFFSET(Circular!$H$3,Z$3-1,))</f>
        <v>210000</v>
      </c>
      <c r="AA6" s="54">
        <f ca="1">IF(AA9="Rectangular",OFFSET(Rect!$I$7,AA$3-1,),OFFSET(Circular!$H$3,AA$3-1,))</f>
        <v>200000</v>
      </c>
      <c r="AB6" s="54">
        <f ca="1">IF(AB9="Rectangular",OFFSET(Rect!$I$7,AB$3-1,),OFFSET(Circular!$H$3,AB$3-1,))</f>
        <v>210000</v>
      </c>
      <c r="AC6" s="54">
        <f ca="1">IF(AC9="Rectangular",OFFSET(Rect!$I$7,AC$3-1,),OFFSET(Circular!$H$3,AC$3-1,))</f>
        <v>206000</v>
      </c>
      <c r="AD6" s="54">
        <f ca="1">IF(AD9="Rectangular",OFFSET(Rect!$I$7,AD$3-1,),OFFSET(Circular!$H$3,AD$3-1,))</f>
        <v>182000</v>
      </c>
      <c r="AE6" s="54">
        <f ca="1">IF(AE9="Rectangular",OFFSET(Rect!$I$7,AE$3-1,),OFFSET(Circular!$H$3,AE$3-1,))</f>
        <v>208000</v>
      </c>
      <c r="AF6" s="54">
        <f ca="1">IF(AF9="Rectangular",OFFSET(Rect!$I$7,AF$3-1,),OFFSET(Circular!$H$3,AF$3-1,))</f>
        <v>192600</v>
      </c>
      <c r="AG6" s="54">
        <f ca="1">IF(AG9="Rectangular",OFFSET(Rect!$I$7,AG$3-1,),OFFSET(Circular!$H$3,AG$3-1,))</f>
        <v>199420</v>
      </c>
      <c r="AH6" s="54">
        <f ca="1">IF(AH9="Rectangular",OFFSET(Rect!$I$7,AH$3-1,),OFFSET(Circular!$H$3,AH$3-1,))</f>
        <v>200000</v>
      </c>
      <c r="AI6" s="54">
        <f ca="1">IF(AI9="Rectangular",OFFSET(Rect!$I$7,AI$3-1,),OFFSET(Circular!$H$3,AI$3-1,))</f>
        <v>200000</v>
      </c>
      <c r="AJ6" s="54">
        <f ca="1">IF(AJ9="Rectangular",OFFSET(Rect!$I$7,AJ$3-1,),OFFSET(Circular!$H$3,AJ$3-1,))</f>
        <v>212000</v>
      </c>
      <c r="AK6" s="54">
        <f ca="1">IF(AK9="Rectangular",OFFSET(Rect!$I$7,AK$3-1,),OFFSET(Circular!$H$3,AK$3-1,))</f>
        <v>180000</v>
      </c>
      <c r="AL6" s="54">
        <f ca="1">IF(AL9="Rectangular",OFFSET(Rect!$I$7,AL$3-1,),OFFSET(Circular!$H$3,AL$3-1,))</f>
        <v>194000</v>
      </c>
      <c r="AM6" s="54">
        <f ca="1">IF(AM9="Rectangular",OFFSET(Rect!$I$7,AM$3-1,),OFFSET(Circular!$H$3,AM$3-1,))</f>
        <v>210000</v>
      </c>
      <c r="AN6" s="54">
        <f ca="1">IF(AN9="Rectangular",OFFSET(Rect!$I$7,AN$3-1,),OFFSET(Circular!$H$3,AN$3-1,))</f>
        <v>198640</v>
      </c>
      <c r="AO6" s="54">
        <f ca="1">IF(AO9="Rectangular",OFFSET(Rect!$I$7,AO$3-1,),OFFSET(Circular!$H$3,AO$3-1,))</f>
        <v>194000</v>
      </c>
      <c r="AP6" s="54">
        <f ca="1">IF(AP9="Rectangular",OFFSET(Rect!$I$7,AP$3-1,),OFFSET(Circular!$H$3,AP$3-1,))</f>
        <v>200000</v>
      </c>
      <c r="AQ6" s="54">
        <f ca="1">IF(AQ9="Rectangular",OFFSET(Rect!$I$7,AQ$3-1,),OFFSET(Circular!$H$3,AQ$3-1,))</f>
        <v>207500</v>
      </c>
      <c r="AR6" s="54">
        <f ca="1">IF(AR9="Rectangular",OFFSET(Rect!$I$7,AR$3-1,),OFFSET(Circular!$H$3,AR$3-1,))</f>
        <v>198000</v>
      </c>
      <c r="AS6" s="54">
        <f ca="1">IF(AS9="Rectangular",OFFSET(Rect!$I$7,AS$3-1,),OFFSET(Circular!$H$3,AS$3-1,))</f>
        <v>203000</v>
      </c>
      <c r="AT6" s="54">
        <f ca="1">IF(AT9="Rectangular",OFFSET(Rect!$I$7,AT$3-1,),OFFSET(Circular!$H$3,AT$3-1,))</f>
        <v>198640</v>
      </c>
    </row>
    <row r="7" spans="1:46" s="40" customFormat="1" ht="34.5" customHeight="1" thickBot="1" x14ac:dyDescent="0.35">
      <c r="B7" s="37"/>
      <c r="C7" s="64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</row>
    <row r="8" spans="1:46" s="40" customFormat="1" ht="18.600000000000001" thickBot="1" x14ac:dyDescent="0.4">
      <c r="A8"/>
      <c r="B8" s="129" t="s">
        <v>399</v>
      </c>
      <c r="C8" s="130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</row>
    <row r="9" spans="1:46" x14ac:dyDescent="0.3">
      <c r="B9" s="41" t="s">
        <v>401</v>
      </c>
      <c r="C9" s="65"/>
      <c r="D9" s="55" t="s">
        <v>454</v>
      </c>
      <c r="E9" s="55" t="s">
        <v>454</v>
      </c>
      <c r="F9" s="55" t="s">
        <v>454</v>
      </c>
      <c r="G9" s="55" t="s">
        <v>454</v>
      </c>
      <c r="H9" s="55" t="s">
        <v>454</v>
      </c>
      <c r="I9" s="55" t="s">
        <v>454</v>
      </c>
      <c r="J9" s="55" t="s">
        <v>454</v>
      </c>
      <c r="K9" s="55" t="s">
        <v>454</v>
      </c>
      <c r="L9" s="55" t="s">
        <v>454</v>
      </c>
      <c r="M9" s="55" t="s">
        <v>454</v>
      </c>
      <c r="N9" s="55" t="s">
        <v>454</v>
      </c>
      <c r="O9" s="55" t="s">
        <v>454</v>
      </c>
      <c r="P9" s="55" t="s">
        <v>454</v>
      </c>
      <c r="Q9" s="55" t="s">
        <v>454</v>
      </c>
      <c r="R9" s="55" t="s">
        <v>454</v>
      </c>
      <c r="S9" s="55" t="s">
        <v>454</v>
      </c>
      <c r="T9" s="55" t="s">
        <v>454</v>
      </c>
      <c r="U9" s="55" t="s">
        <v>454</v>
      </c>
      <c r="V9" s="55" t="s">
        <v>454</v>
      </c>
      <c r="W9" s="55" t="s">
        <v>454</v>
      </c>
      <c r="X9" s="55" t="s">
        <v>454</v>
      </c>
      <c r="Y9" s="55" t="s">
        <v>454</v>
      </c>
      <c r="Z9" s="55" t="s">
        <v>454</v>
      </c>
      <c r="AA9" s="55" t="s">
        <v>454</v>
      </c>
      <c r="AB9" s="55" t="s">
        <v>454</v>
      </c>
      <c r="AC9" s="55" t="s">
        <v>454</v>
      </c>
      <c r="AD9" s="55" t="s">
        <v>454</v>
      </c>
      <c r="AE9" s="55" t="s">
        <v>454</v>
      </c>
      <c r="AF9" s="55" t="s">
        <v>454</v>
      </c>
      <c r="AG9" s="55" t="s">
        <v>454</v>
      </c>
      <c r="AH9" s="55" t="s">
        <v>454</v>
      </c>
      <c r="AI9" s="55" t="s">
        <v>454</v>
      </c>
      <c r="AJ9" s="55" t="s">
        <v>454</v>
      </c>
      <c r="AK9" s="55" t="s">
        <v>454</v>
      </c>
      <c r="AL9" s="55" t="s">
        <v>454</v>
      </c>
      <c r="AM9" s="55" t="s">
        <v>454</v>
      </c>
      <c r="AN9" s="55" t="s">
        <v>454</v>
      </c>
      <c r="AO9" s="55" t="s">
        <v>454</v>
      </c>
      <c r="AP9" s="55" t="s">
        <v>454</v>
      </c>
      <c r="AQ9" s="55" t="s">
        <v>454</v>
      </c>
      <c r="AR9" s="55" t="s">
        <v>454</v>
      </c>
      <c r="AS9" s="55" t="s">
        <v>454</v>
      </c>
      <c r="AT9" s="55" t="s">
        <v>454</v>
      </c>
    </row>
    <row r="10" spans="1:46" x14ac:dyDescent="0.3">
      <c r="B10" s="34" t="s">
        <v>404</v>
      </c>
      <c r="C10" s="62" t="s">
        <v>400</v>
      </c>
      <c r="D10" s="53">
        <f ca="1">IF(D9="Rectangular",OFFSET(Rect!$G$7,D$3-1,),OFFSET(Circular!$F$3,D$3-1,))</f>
        <v>359</v>
      </c>
      <c r="E10" s="53">
        <f ca="1">IF(E9="Rectangular",OFFSET(Rect!$G$7,E$3-1,),OFFSET(Circular!$F$3,E$3-1,))</f>
        <v>480</v>
      </c>
      <c r="F10" s="53">
        <f ca="1">IF(F9="Rectangular",OFFSET(Rect!$G$7,F$3-1,),OFFSET(Circular!$F$3,F$3-1,))</f>
        <v>350</v>
      </c>
      <c r="G10" s="53">
        <f ca="1">IF(G9="Rectangular",OFFSET(Rect!$G$7,G$3-1,),OFFSET(Circular!$F$3,G$3-1,))</f>
        <v>300</v>
      </c>
      <c r="H10" s="53">
        <f ca="1">IF(H9="Rectangular",OFFSET(Rect!$G$7,H$3-1,),OFFSET(Circular!$F$3,H$3-1,))</f>
        <v>480</v>
      </c>
      <c r="I10" s="53">
        <f ca="1">IF(I9="Rectangular",OFFSET(Rect!$G$7,I$3-1,),OFFSET(Circular!$F$3,I$3-1,))</f>
        <v>480</v>
      </c>
      <c r="J10" s="53">
        <f ca="1">IF(J9="Rectangular",OFFSET(Rect!$G$7,J$3-1,),OFFSET(Circular!$F$3,J$3-1,))</f>
        <v>480</v>
      </c>
      <c r="K10" s="53">
        <f ca="1">IF(K9="Rectangular",OFFSET(Rect!$G$7,K$3-1,),OFFSET(Circular!$F$3,K$3-1,))</f>
        <v>420</v>
      </c>
      <c r="L10" s="53">
        <f ca="1">IF(L9="Rectangular",OFFSET(Rect!$G$7,L$3-1,),OFFSET(Circular!$F$3,L$3-1,))</f>
        <v>300</v>
      </c>
      <c r="M10" s="53">
        <f ca="1">IF(M9="Rectangular",OFFSET(Rect!$G$7,M$3-1,),OFFSET(Circular!$F$3,M$3-1,))</f>
        <v>450</v>
      </c>
      <c r="N10" s="53">
        <f ca="1">IF(N9="Rectangular",OFFSET(Rect!$G$7,N$3-1,),OFFSET(Circular!$F$3,N$3-1,))</f>
        <v>280</v>
      </c>
      <c r="O10" s="53">
        <f ca="1">IF(O9="Rectangular",OFFSET(Rect!$G$7,O$3-1,),OFFSET(Circular!$F$3,O$3-1,))</f>
        <v>420</v>
      </c>
      <c r="P10" s="53">
        <f ca="1">IF(P9="Rectangular",OFFSET(Rect!$G$7,P$3-1,),OFFSET(Circular!$F$3,P$3-1,))</f>
        <v>359.9</v>
      </c>
      <c r="Q10" s="53">
        <f ca="1">IF(Q9="Rectangular",OFFSET(Rect!$G$7,Q$3-1,),OFFSET(Circular!$F$3,Q$3-1,))</f>
        <v>300</v>
      </c>
      <c r="R10" s="53">
        <f ca="1">IF(R9="Rectangular",OFFSET(Rect!$G$7,R$3-1,),OFFSET(Circular!$F$3,R$3-1,))</f>
        <v>300</v>
      </c>
      <c r="S10" s="53">
        <f ca="1">IF(S9="Rectangular",OFFSET(Rect!$G$7,S$3-1,),OFFSET(Circular!$F$3,S$3-1,))</f>
        <v>420</v>
      </c>
      <c r="T10" s="53">
        <f ca="1">IF(T9="Rectangular",OFFSET(Rect!$G$7,T$3-1,),OFFSET(Circular!$F$3,T$3-1,))</f>
        <v>400</v>
      </c>
      <c r="U10" s="53">
        <f ca="1">IF(U9="Rectangular",OFFSET(Rect!$G$7,U$3-1,),OFFSET(Circular!$F$3,U$3-1,))</f>
        <v>450</v>
      </c>
      <c r="V10" s="53">
        <f ca="1">IF(V9="Rectangular",OFFSET(Rect!$G$7,V$3-1,),OFFSET(Circular!$F$3,V$3-1,))</f>
        <v>420</v>
      </c>
      <c r="W10" s="53">
        <f ca="1">IF(W9="Rectangular",OFFSET(Rect!$G$7,W$3-1,),OFFSET(Circular!$F$3,W$3-1,))</f>
        <v>360</v>
      </c>
      <c r="X10" s="53">
        <f ca="1">IF(X9="Rectangular",OFFSET(Rect!$G$7,X$3-1,),OFFSET(Circular!$F$3,X$3-1,))</f>
        <v>300</v>
      </c>
      <c r="Y10" s="53">
        <f ca="1">IF(Y9="Rectangular",OFFSET(Rect!$G$7,Y$3-1,),OFFSET(Circular!$F$3,Y$3-1,))</f>
        <v>480</v>
      </c>
      <c r="Z10" s="53">
        <f ca="1">IF(Z9="Rectangular",OFFSET(Rect!$G$7,Z$3-1,),OFFSET(Circular!$F$3,Z$3-1,))</f>
        <v>239.7</v>
      </c>
      <c r="AA10" s="53">
        <f ca="1">IF(AA9="Rectangular",OFFSET(Rect!$G$7,AA$3-1,),OFFSET(Circular!$F$3,AA$3-1,))</f>
        <v>750</v>
      </c>
      <c r="AB10" s="53">
        <f ca="1">IF(AB9="Rectangular",OFFSET(Rect!$G$7,AB$3-1,),OFFSET(Circular!$F$3,AB$3-1,))</f>
        <v>240</v>
      </c>
      <c r="AC10" s="53">
        <f ca="1">IF(AC9="Rectangular",OFFSET(Rect!$G$7,AC$3-1,),OFFSET(Circular!$F$3,AC$3-1,))</f>
        <v>179.5</v>
      </c>
      <c r="AD10" s="53">
        <f ca="1">IF(AD9="Rectangular",OFFSET(Rect!$G$7,AD$3-1,),OFFSET(Circular!$F$3,AD$3-1,))</f>
        <v>440</v>
      </c>
      <c r="AE10" s="53">
        <f ca="1">IF(AE9="Rectangular",OFFSET(Rect!$G$7,AE$3-1,),OFFSET(Circular!$F$3,AE$3-1,))</f>
        <v>480</v>
      </c>
      <c r="AF10" s="53">
        <f ca="1">IF(AF9="Rectangular",OFFSET(Rect!$G$7,AF$3-1,),OFFSET(Circular!$F$3,AF$3-1,))</f>
        <v>450</v>
      </c>
      <c r="AG10" s="53">
        <f ca="1">IF(AG9="Rectangular",OFFSET(Rect!$G$7,AG$3-1,),OFFSET(Circular!$F$3,AG$3-1,))</f>
        <v>420</v>
      </c>
      <c r="AH10" s="53">
        <f ca="1">IF(AH9="Rectangular",OFFSET(Rect!$G$7,AH$3-1,),OFFSET(Circular!$F$3,AH$3-1,))</f>
        <v>240</v>
      </c>
      <c r="AI10" s="53">
        <f ca="1">IF(AI9="Rectangular",OFFSET(Rect!$G$7,AI$3-1,),OFFSET(Circular!$F$3,AI$3-1,))</f>
        <v>240</v>
      </c>
      <c r="AJ10" s="53">
        <f ca="1">IF(AJ9="Rectangular",OFFSET(Rect!$G$7,AJ$3-1,),OFFSET(Circular!$F$3,AJ$3-1,))</f>
        <v>420</v>
      </c>
      <c r="AK10" s="53">
        <f ca="1">IF(AK9="Rectangular",OFFSET(Rect!$G$7,AK$3-1,),OFFSET(Circular!$F$3,AK$3-1,))</f>
        <v>300</v>
      </c>
      <c r="AL10" s="53">
        <f ca="1">IF(AL9="Rectangular",OFFSET(Rect!$G$7,AL$3-1,),OFFSET(Circular!$F$3,AL$3-1,))</f>
        <v>300</v>
      </c>
      <c r="AM10" s="53">
        <f ca="1">IF(AM9="Rectangular",OFFSET(Rect!$G$7,AM$3-1,),OFFSET(Circular!$F$3,AM$3-1,))</f>
        <v>179.2</v>
      </c>
      <c r="AN10" s="53">
        <f ca="1">IF(AN9="Rectangular",OFFSET(Rect!$G$7,AN$3-1,),OFFSET(Circular!$F$3,AN$3-1,))</f>
        <v>360</v>
      </c>
      <c r="AO10" s="53">
        <f ca="1">IF(AO9="Rectangular",OFFSET(Rect!$G$7,AO$3-1,),OFFSET(Circular!$F$3,AO$3-1,))</f>
        <v>450</v>
      </c>
      <c r="AP10" s="53">
        <f ca="1">IF(AP9="Rectangular",OFFSET(Rect!$G$7,AP$3-1,),OFFSET(Circular!$F$3,AP$3-1,))</f>
        <v>480</v>
      </c>
      <c r="AQ10" s="53">
        <f ca="1">IF(AQ9="Rectangular",OFFSET(Rect!$G$7,AQ$3-1,),OFFSET(Circular!$F$3,AQ$3-1,))</f>
        <v>600</v>
      </c>
      <c r="AR10" s="53">
        <f ca="1">IF(AR9="Rectangular",OFFSET(Rect!$G$7,AR$3-1,),OFFSET(Circular!$F$3,AR$3-1,))</f>
        <v>228.6</v>
      </c>
      <c r="AS10" s="53">
        <f ca="1">IF(AS9="Rectangular",OFFSET(Rect!$G$7,AS$3-1,),OFFSET(Circular!$F$3,AS$3-1,))</f>
        <v>360</v>
      </c>
      <c r="AT10" s="53">
        <f ca="1">IF(AT9="Rectangular",OFFSET(Rect!$G$7,AT$3-1,),OFFSET(Circular!$F$3,AT$3-1,))</f>
        <v>420</v>
      </c>
    </row>
    <row r="11" spans="1:46" x14ac:dyDescent="0.3">
      <c r="B11" s="34" t="s">
        <v>407</v>
      </c>
      <c r="C11" s="62" t="s">
        <v>400</v>
      </c>
      <c r="D11" s="53">
        <f ca="1">IF(D9="Rectangular",OFFSET(Rect!$D$7,D$3-1,),"-")</f>
        <v>120</v>
      </c>
      <c r="E11" s="53">
        <f ca="1">IF(E9="Rectangular",OFFSET(Rect!$D$7,E$3-1,),"-")</f>
        <v>160</v>
      </c>
      <c r="F11" s="53">
        <f ca="1">IF(F9="Rectangular",OFFSET(Rect!$D$7,F$3-1,),"-")</f>
        <v>100</v>
      </c>
      <c r="G11" s="53">
        <f ca="1">IF(G9="Rectangular",OFFSET(Rect!$D$7,G$3-1,),"-")</f>
        <v>150</v>
      </c>
      <c r="H11" s="53">
        <f ca="1">IF(H9="Rectangular",OFFSET(Rect!$D$7,H$3-1,),"-")</f>
        <v>160</v>
      </c>
      <c r="I11" s="53">
        <f ca="1">IF(I9="Rectangular",OFFSET(Rect!$D$7,I$3-1,),"-")</f>
        <v>160</v>
      </c>
      <c r="J11" s="53">
        <f ca="1">IF(J9="Rectangular",OFFSET(Rect!$D$7,J$3-1,),"-")</f>
        <v>160</v>
      </c>
      <c r="K11" s="53">
        <f ca="1">IF(K9="Rectangular",OFFSET(Rect!$D$7,K$3-1,),"-")</f>
        <v>140</v>
      </c>
      <c r="L11" s="53">
        <f ca="1">IF(L9="Rectangular",OFFSET(Rect!$D$7,L$3-1,),"-")</f>
        <v>100</v>
      </c>
      <c r="M11" s="53">
        <f ca="1">IF(M9="Rectangular",OFFSET(Rect!$D$7,M$3-1,),"-")</f>
        <v>150.5</v>
      </c>
      <c r="N11" s="53">
        <f ca="1">IF(N9="Rectangular",OFFSET(Rect!$D$7,N$3-1,),"-")</f>
        <v>80</v>
      </c>
      <c r="O11" s="53">
        <f ca="1">IF(O9="Rectangular",OFFSET(Rect!$D$7,O$3-1,),"-")</f>
        <v>140</v>
      </c>
      <c r="P11" s="53">
        <f ca="1">IF(P9="Rectangular",OFFSET(Rect!$D$7,P$3-1,),"-")</f>
        <v>79.900000000000006</v>
      </c>
      <c r="Q11" s="53">
        <f ca="1">IF(Q9="Rectangular",OFFSET(Rect!$D$7,Q$3-1,),"-")</f>
        <v>140</v>
      </c>
      <c r="R11" s="53">
        <f ca="1">IF(R9="Rectangular",OFFSET(Rect!$D$7,R$3-1,),"-")</f>
        <v>101</v>
      </c>
      <c r="S11" s="53">
        <f ca="1">IF(S9="Rectangular",OFFSET(Rect!$D$7,S$3-1,),"-")</f>
        <v>140</v>
      </c>
      <c r="T11" s="53">
        <f ca="1">IF(T9="Rectangular",OFFSET(Rect!$D$7,T$3-1,),"-")</f>
        <v>100</v>
      </c>
      <c r="U11" s="53">
        <f ca="1">IF(U9="Rectangular",OFFSET(Rect!$D$7,U$3-1,),"-")</f>
        <v>152</v>
      </c>
      <c r="V11" s="53">
        <f ca="1">IF(V9="Rectangular",OFFSET(Rect!$D$7,V$3-1,),"-")</f>
        <v>140</v>
      </c>
      <c r="W11" s="53">
        <f ca="1">IF(W9="Rectangular",OFFSET(Rect!$D$7,W$3-1,),"-")</f>
        <v>120</v>
      </c>
      <c r="X11" s="53">
        <f ca="1">IF(X9="Rectangular",OFFSET(Rect!$D$7,X$3-1,),"-")</f>
        <v>160</v>
      </c>
      <c r="Y11" s="53">
        <f ca="1">IF(Y9="Rectangular",OFFSET(Rect!$D$7,Y$3-1,),"-")</f>
        <v>160</v>
      </c>
      <c r="Z11" s="53">
        <f ca="1">IF(Z9="Rectangular",OFFSET(Rect!$D$7,Z$3-1,),"-")</f>
        <v>59.9</v>
      </c>
      <c r="AA11" s="53">
        <f ca="1">IF(AA9="Rectangular",OFFSET(Rect!$D$7,AA$3-1,),"-")</f>
        <v>250</v>
      </c>
      <c r="AB11" s="53">
        <f ca="1">IF(AB9="Rectangular",OFFSET(Rect!$D$7,AB$3-1,),"-")</f>
        <v>59.8</v>
      </c>
      <c r="AC11" s="53">
        <f ca="1">IF(AC9="Rectangular",OFFSET(Rect!$D$7,AC$3-1,),"-")</f>
        <v>40.1</v>
      </c>
      <c r="AD11" s="53">
        <f ca="1">IF(AD9="Rectangular",OFFSET(Rect!$D$7,AD$3-1,),"-")</f>
        <v>100.3</v>
      </c>
      <c r="AE11" s="53">
        <f ca="1">IF(AE9="Rectangular",OFFSET(Rect!$D$7,AE$3-1,),"-")</f>
        <v>160.5</v>
      </c>
      <c r="AF11" s="53">
        <f ca="1">IF(AF9="Rectangular",OFFSET(Rect!$D$7,AF$3-1,),"-")</f>
        <v>152</v>
      </c>
      <c r="AG11" s="53">
        <f ca="1">IF(AG9="Rectangular",OFFSET(Rect!$D$7,AG$3-1,),"-")</f>
        <v>140</v>
      </c>
      <c r="AH11" s="53">
        <f ca="1">IF(AH9="Rectangular",OFFSET(Rect!$D$7,AH$3-1,),"-")</f>
        <v>60</v>
      </c>
      <c r="AI11" s="53">
        <f ca="1">IF(AI9="Rectangular",OFFSET(Rect!$D$7,AI$3-1,),"-")</f>
        <v>60</v>
      </c>
      <c r="AJ11" s="53">
        <f ca="1">IF(AJ9="Rectangular",OFFSET(Rect!$D$7,AJ$3-1,),"-")</f>
        <v>140.30000000000001</v>
      </c>
      <c r="AK11" s="53">
        <f ca="1">IF(AK9="Rectangular",OFFSET(Rect!$D$7,AK$3-1,),"-")</f>
        <v>100</v>
      </c>
      <c r="AL11" s="53">
        <f ca="1">IF(AL9="Rectangular",OFFSET(Rect!$D$7,AL$3-1,),"-")</f>
        <v>150</v>
      </c>
      <c r="AM11" s="53">
        <f ca="1">IF(AM9="Rectangular",OFFSET(Rect!$D$7,AM$3-1,),"-")</f>
        <v>60.1</v>
      </c>
      <c r="AN11" s="53">
        <f ca="1">IF(AN9="Rectangular",OFFSET(Rect!$D$7,AN$3-1,),"-")</f>
        <v>120</v>
      </c>
      <c r="AO11" s="53">
        <f ca="1">IF(AO9="Rectangular",OFFSET(Rect!$D$7,AO$3-1,),"-")</f>
        <v>150.5</v>
      </c>
      <c r="AP11" s="53">
        <f ca="1">IF(AP9="Rectangular",OFFSET(Rect!$D$7,AP$3-1,),"-")</f>
        <v>160</v>
      </c>
      <c r="AQ11" s="53">
        <f ca="1">IF(AQ9="Rectangular",OFFSET(Rect!$D$7,AQ$3-1,),"-")</f>
        <v>200.2</v>
      </c>
      <c r="AR11" s="53">
        <f ca="1">IF(AR9="Rectangular",OFFSET(Rect!$D$7,AR$3-1,),"-")</f>
        <v>76.2</v>
      </c>
      <c r="AS11" s="53">
        <f ca="1">IF(AS9="Rectangular",OFFSET(Rect!$D$7,AS$3-1,),"-")</f>
        <v>120</v>
      </c>
      <c r="AT11" s="53">
        <f ca="1">IF(AT9="Rectangular",OFFSET(Rect!$D$7,AT$3-1,),"-")</f>
        <v>140</v>
      </c>
    </row>
    <row r="12" spans="1:46" x14ac:dyDescent="0.3">
      <c r="B12" s="34" t="s">
        <v>406</v>
      </c>
      <c r="C12" s="62" t="s">
        <v>400</v>
      </c>
      <c r="D12" s="53">
        <f ca="1">IF(D9="Rectangular",OFFSET(Rect!$E$7,D$3-1,),"-")</f>
        <v>120</v>
      </c>
      <c r="E12" s="53">
        <f ca="1">IF(E9="Rectangular",OFFSET(Rect!$E$7,E$3-1,),"-")</f>
        <v>160</v>
      </c>
      <c r="F12" s="53">
        <f ca="1">IF(F9="Rectangular",OFFSET(Rect!$E$7,F$3-1,),"-")</f>
        <v>100</v>
      </c>
      <c r="G12" s="53">
        <f ca="1">IF(G9="Rectangular",OFFSET(Rect!$E$7,G$3-1,),"-")</f>
        <v>150</v>
      </c>
      <c r="H12" s="53">
        <f ca="1">IF(H9="Rectangular",OFFSET(Rect!$E$7,H$3-1,),"-")</f>
        <v>160</v>
      </c>
      <c r="I12" s="53">
        <f ca="1">IF(I9="Rectangular",OFFSET(Rect!$E$7,I$3-1,),"-")</f>
        <v>160</v>
      </c>
      <c r="J12" s="53">
        <f ca="1">IF(J9="Rectangular",OFFSET(Rect!$E$7,J$3-1,),"-")</f>
        <v>160</v>
      </c>
      <c r="K12" s="53">
        <f ca="1">IF(K9="Rectangular",OFFSET(Rect!$E$7,K$3-1,),"-")</f>
        <v>140</v>
      </c>
      <c r="L12" s="53">
        <f ca="1">IF(L9="Rectangular",OFFSET(Rect!$E$7,L$3-1,),"-")</f>
        <v>100</v>
      </c>
      <c r="M12" s="53">
        <f ca="1">IF(M9="Rectangular",OFFSET(Rect!$E$7,M$3-1,),"-")</f>
        <v>150.5</v>
      </c>
      <c r="N12" s="53">
        <f ca="1">IF(N9="Rectangular",OFFSET(Rect!$E$7,N$3-1,),"-")</f>
        <v>80</v>
      </c>
      <c r="O12" s="53">
        <f ca="1">IF(O9="Rectangular",OFFSET(Rect!$E$7,O$3-1,),"-")</f>
        <v>140</v>
      </c>
      <c r="P12" s="53">
        <f ca="1">IF(P9="Rectangular",OFFSET(Rect!$E$7,P$3-1,),"-")</f>
        <v>120</v>
      </c>
      <c r="Q12" s="53">
        <f ca="1">IF(Q9="Rectangular",OFFSET(Rect!$E$7,Q$3-1,),"-")</f>
        <v>140</v>
      </c>
      <c r="R12" s="53">
        <f ca="1">IF(R9="Rectangular",OFFSET(Rect!$E$7,R$3-1,),"-")</f>
        <v>101</v>
      </c>
      <c r="S12" s="53">
        <f ca="1">IF(S9="Rectangular",OFFSET(Rect!$E$7,S$3-1,),"-")</f>
        <v>140</v>
      </c>
      <c r="T12" s="53">
        <f ca="1">IF(T9="Rectangular",OFFSET(Rect!$E$7,T$3-1,),"-")</f>
        <v>100</v>
      </c>
      <c r="U12" s="53">
        <f ca="1">IF(U9="Rectangular",OFFSET(Rect!$E$7,U$3-1,),"-")</f>
        <v>152</v>
      </c>
      <c r="V12" s="53">
        <f ca="1">IF(V9="Rectangular",OFFSET(Rect!$E$7,V$3-1,),"-")</f>
        <v>140</v>
      </c>
      <c r="W12" s="53">
        <f ca="1">IF(W9="Rectangular",OFFSET(Rect!$E$7,W$3-1,),"-")</f>
        <v>120</v>
      </c>
      <c r="X12" s="53">
        <f ca="1">IF(X9="Rectangular",OFFSET(Rect!$E$7,X$3-1,),"-")</f>
        <v>160</v>
      </c>
      <c r="Y12" s="53">
        <f ca="1">IF(Y9="Rectangular",OFFSET(Rect!$E$7,Y$3-1,),"-")</f>
        <v>160</v>
      </c>
      <c r="Z12" s="53">
        <f ca="1">IF(Z9="Rectangular",OFFSET(Rect!$E$7,Z$3-1,),"-")</f>
        <v>80.099999999999994</v>
      </c>
      <c r="AA12" s="53">
        <f ca="1">IF(AA9="Rectangular",OFFSET(Rect!$E$7,AA$3-1,),"-")</f>
        <v>250</v>
      </c>
      <c r="AB12" s="53">
        <f ca="1">IF(AB9="Rectangular",OFFSET(Rect!$E$7,AB$3-1,),"-")</f>
        <v>80.2</v>
      </c>
      <c r="AC12" s="53">
        <f ca="1">IF(AC9="Rectangular",OFFSET(Rect!$E$7,AC$3-1,),"-")</f>
        <v>59.9</v>
      </c>
      <c r="AD12" s="53">
        <f ca="1">IF(AD9="Rectangular",OFFSET(Rect!$E$7,AD$3-1,),"-")</f>
        <v>100.3</v>
      </c>
      <c r="AE12" s="53">
        <f ca="1">IF(AE9="Rectangular",OFFSET(Rect!$E$7,AE$3-1,),"-")</f>
        <v>81.3</v>
      </c>
      <c r="AF12" s="53">
        <f ca="1">IF(AF9="Rectangular",OFFSET(Rect!$E$7,AF$3-1,),"-")</f>
        <v>152</v>
      </c>
      <c r="AG12" s="53">
        <f ca="1">IF(AG9="Rectangular",OFFSET(Rect!$E$7,AG$3-1,),"-")</f>
        <v>140</v>
      </c>
      <c r="AH12" s="53">
        <f ca="1">IF(AH9="Rectangular",OFFSET(Rect!$E$7,AH$3-1,),"-")</f>
        <v>60</v>
      </c>
      <c r="AI12" s="53">
        <f ca="1">IF(AI9="Rectangular",OFFSET(Rect!$E$7,AI$3-1,),"-")</f>
        <v>60</v>
      </c>
      <c r="AJ12" s="53">
        <f ca="1">IF(AJ9="Rectangular",OFFSET(Rect!$E$7,AJ$3-1,),"-")</f>
        <v>80</v>
      </c>
      <c r="AK12" s="53">
        <f ca="1">IF(AK9="Rectangular",OFFSET(Rect!$E$7,AK$3-1,),"-")</f>
        <v>100</v>
      </c>
      <c r="AL12" s="53">
        <f ca="1">IF(AL9="Rectangular",OFFSET(Rect!$E$7,AL$3-1,),"-")</f>
        <v>150</v>
      </c>
      <c r="AM12" s="53">
        <f ca="1">IF(AM9="Rectangular",OFFSET(Rect!$E$7,AM$3-1,),"-")</f>
        <v>60.3</v>
      </c>
      <c r="AN12" s="53">
        <f ca="1">IF(AN9="Rectangular",OFFSET(Rect!$E$7,AN$3-1,),"-")</f>
        <v>120</v>
      </c>
      <c r="AO12" s="53">
        <f ca="1">IF(AO9="Rectangular",OFFSET(Rect!$E$7,AO$3-1,),"-")</f>
        <v>150.5</v>
      </c>
      <c r="AP12" s="53">
        <f ca="1">IF(AP9="Rectangular",OFFSET(Rect!$E$7,AP$3-1,),"-")</f>
        <v>160</v>
      </c>
      <c r="AQ12" s="53">
        <f ca="1">IF(AQ9="Rectangular",OFFSET(Rect!$E$7,AQ$3-1,),"-")</f>
        <v>98.5</v>
      </c>
      <c r="AR12" s="53">
        <f ca="1">IF(AR9="Rectangular",OFFSET(Rect!$E$7,AR$3-1,),"-")</f>
        <v>76.2</v>
      </c>
      <c r="AS12" s="53">
        <f ca="1">IF(AS9="Rectangular",OFFSET(Rect!$E$7,AS$3-1,),"-")</f>
        <v>120</v>
      </c>
      <c r="AT12" s="53">
        <f ca="1">IF(AT9="Rectangular",OFFSET(Rect!$E$7,AT$3-1,),"-")</f>
        <v>140</v>
      </c>
    </row>
    <row r="13" spans="1:46" x14ac:dyDescent="0.3">
      <c r="B13" s="34" t="s">
        <v>405</v>
      </c>
      <c r="C13" s="62" t="s">
        <v>400</v>
      </c>
      <c r="D13" s="56" t="str">
        <f ca="1">IF(D9="Rectangular","-",OFFSET(Circular!$D$3,D$3-1,))</f>
        <v>-</v>
      </c>
      <c r="E13" s="56" t="str">
        <f ca="1">IF(E9="Rectangular","-",OFFSET(Circular!$D$3,E$3-1,))</f>
        <v>-</v>
      </c>
      <c r="F13" s="56" t="str">
        <f ca="1">IF(F9="Rectangular","-",OFFSET(Circular!$D$3,F$3-1,))</f>
        <v>-</v>
      </c>
      <c r="G13" s="56" t="str">
        <f ca="1">IF(G9="Rectangular","-",OFFSET(Circular!$D$3,G$3-1,))</f>
        <v>-</v>
      </c>
      <c r="H13" s="56" t="str">
        <f ca="1">IF(H9="Rectangular","-",OFFSET(Circular!$D$3,H$3-1,))</f>
        <v>-</v>
      </c>
      <c r="I13" s="56" t="str">
        <f ca="1">IF(I9="Rectangular","-",OFFSET(Circular!$D$3,I$3-1,))</f>
        <v>-</v>
      </c>
      <c r="J13" s="56" t="str">
        <f ca="1">IF(J9="Rectangular","-",OFFSET(Circular!$D$3,J$3-1,))</f>
        <v>-</v>
      </c>
      <c r="K13" s="56" t="str">
        <f ca="1">IF(K9="Rectangular","-",OFFSET(Circular!$D$3,K$3-1,))</f>
        <v>-</v>
      </c>
      <c r="L13" s="56" t="str">
        <f ca="1">IF(L9="Rectangular","-",OFFSET(Circular!$D$3,L$3-1,))</f>
        <v>-</v>
      </c>
      <c r="M13" s="56" t="str">
        <f ca="1">IF(M9="Rectangular","-",OFFSET(Circular!$D$3,M$3-1,))</f>
        <v>-</v>
      </c>
      <c r="N13" s="56" t="str">
        <f ca="1">IF(N9="Rectangular","-",OFFSET(Circular!$D$3,N$3-1,))</f>
        <v>-</v>
      </c>
      <c r="O13" s="56" t="str">
        <f ca="1">IF(O9="Rectangular","-",OFFSET(Circular!$D$3,O$3-1,))</f>
        <v>-</v>
      </c>
      <c r="P13" s="56" t="str">
        <f ca="1">IF(P9="Rectangular","-",OFFSET(Circular!$D$3,P$3-1,))</f>
        <v>-</v>
      </c>
      <c r="Q13" s="56" t="str">
        <f ca="1">IF(Q9="Rectangular","-",OFFSET(Circular!$D$3,Q$3-1,))</f>
        <v>-</v>
      </c>
      <c r="R13" s="56" t="str">
        <f ca="1">IF(R9="Rectangular","-",OFFSET(Circular!$D$3,R$3-1,))</f>
        <v>-</v>
      </c>
      <c r="S13" s="56" t="str">
        <f ca="1">IF(S9="Rectangular","-",OFFSET(Circular!$D$3,S$3-1,))</f>
        <v>-</v>
      </c>
      <c r="T13" s="56" t="str">
        <f ca="1">IF(T9="Rectangular","-",OFFSET(Circular!$D$3,T$3-1,))</f>
        <v>-</v>
      </c>
      <c r="U13" s="56" t="str">
        <f ca="1">IF(U9="Rectangular","-",OFFSET(Circular!$D$3,U$3-1,))</f>
        <v>-</v>
      </c>
      <c r="V13" s="56" t="str">
        <f ca="1">IF(V9="Rectangular","-",OFFSET(Circular!$D$3,V$3-1,))</f>
        <v>-</v>
      </c>
      <c r="W13" s="56" t="str">
        <f ca="1">IF(W9="Rectangular","-",OFFSET(Circular!$D$3,W$3-1,))</f>
        <v>-</v>
      </c>
      <c r="X13" s="56" t="str">
        <f ca="1">IF(X9="Rectangular","-",OFFSET(Circular!$D$3,X$3-1,))</f>
        <v>-</v>
      </c>
      <c r="Y13" s="56" t="str">
        <f ca="1">IF(Y9="Rectangular","-",OFFSET(Circular!$D$3,Y$3-1,))</f>
        <v>-</v>
      </c>
      <c r="Z13" s="56" t="str">
        <f ca="1">IF(Z9="Rectangular","-",OFFSET(Circular!$D$3,Z$3-1,))</f>
        <v>-</v>
      </c>
      <c r="AA13" s="56" t="str">
        <f ca="1">IF(AA9="Rectangular","-",OFFSET(Circular!$D$3,AA$3-1,))</f>
        <v>-</v>
      </c>
      <c r="AB13" s="56" t="str">
        <f ca="1">IF(AB9="Rectangular","-",OFFSET(Circular!$D$3,AB$3-1,))</f>
        <v>-</v>
      </c>
      <c r="AC13" s="56" t="str">
        <f ca="1">IF(AC9="Rectangular","-",OFFSET(Circular!$D$3,AC$3-1,))</f>
        <v>-</v>
      </c>
      <c r="AD13" s="56" t="str">
        <f ca="1">IF(AD9="Rectangular","-",OFFSET(Circular!$D$3,AD$3-1,))</f>
        <v>-</v>
      </c>
      <c r="AE13" s="56" t="str">
        <f ca="1">IF(AE9="Rectangular","-",OFFSET(Circular!$D$3,AE$3-1,))</f>
        <v>-</v>
      </c>
      <c r="AF13" s="56" t="str">
        <f ca="1">IF(AF9="Rectangular","-",OFFSET(Circular!$D$3,AF$3-1,))</f>
        <v>-</v>
      </c>
      <c r="AG13" s="56" t="str">
        <f ca="1">IF(AG9="Rectangular","-",OFFSET(Circular!$D$3,AG$3-1,))</f>
        <v>-</v>
      </c>
      <c r="AH13" s="56" t="str">
        <f ca="1">IF(AH9="Rectangular","-",OFFSET(Circular!$D$3,AH$3-1,))</f>
        <v>-</v>
      </c>
      <c r="AI13" s="56" t="str">
        <f ca="1">IF(AI9="Rectangular","-",OFFSET(Circular!$D$3,AI$3-1,))</f>
        <v>-</v>
      </c>
      <c r="AJ13" s="56" t="str">
        <f ca="1">IF(AJ9="Rectangular","-",OFFSET(Circular!$D$3,AJ$3-1,))</f>
        <v>-</v>
      </c>
      <c r="AK13" s="56" t="str">
        <f ca="1">IF(AK9="Rectangular","-",OFFSET(Circular!$D$3,AK$3-1,))</f>
        <v>-</v>
      </c>
      <c r="AL13" s="56" t="str">
        <f ca="1">IF(AL9="Rectangular","-",OFFSET(Circular!$D$3,AL$3-1,))</f>
        <v>-</v>
      </c>
      <c r="AM13" s="56" t="str">
        <f ca="1">IF(AM9="Rectangular","-",OFFSET(Circular!$D$3,AM$3-1,))</f>
        <v>-</v>
      </c>
      <c r="AN13" s="56" t="str">
        <f ca="1">IF(AN9="Rectangular","-",OFFSET(Circular!$D$3,AN$3-1,))</f>
        <v>-</v>
      </c>
      <c r="AO13" s="56" t="str">
        <f ca="1">IF(AO9="Rectangular","-",OFFSET(Circular!$D$3,AO$3-1,))</f>
        <v>-</v>
      </c>
      <c r="AP13" s="56" t="str">
        <f ca="1">IF(AP9="Rectangular","-",OFFSET(Circular!$D$3,AP$3-1,))</f>
        <v>-</v>
      </c>
      <c r="AQ13" s="56" t="str">
        <f ca="1">IF(AQ9="Rectangular","-",OFFSET(Circular!$D$3,AQ$3-1,))</f>
        <v>-</v>
      </c>
      <c r="AR13" s="56" t="str">
        <f ca="1">IF(AR9="Rectangular","-",OFFSET(Circular!$D$3,AR$3-1,))</f>
        <v>-</v>
      </c>
      <c r="AS13" s="56" t="str">
        <f ca="1">IF(AS9="Rectangular","-",OFFSET(Circular!$D$3,AS$3-1,))</f>
        <v>-</v>
      </c>
      <c r="AT13" s="56" t="str">
        <f ca="1">IF(AT9="Rectangular","-",OFFSET(Circular!$D$3,AT$3-1,))</f>
        <v>-</v>
      </c>
    </row>
    <row r="14" spans="1:46" x14ac:dyDescent="0.3">
      <c r="B14" s="34" t="s">
        <v>459</v>
      </c>
      <c r="C14" s="62" t="s">
        <v>400</v>
      </c>
      <c r="D14" s="53">
        <f ca="1">IF(D9="Rectangular",OFFSET(Rect!$F$7,D$3-1,),OFFSET(Circular!$E$3,D$3-1,))</f>
        <v>4.9800000000000004</v>
      </c>
      <c r="E14" s="53">
        <f ca="1">IF(E9="Rectangular",OFFSET(Rect!$F$7,E$3-1,),OFFSET(Circular!$E$3,E$3-1,))</f>
        <v>3.84</v>
      </c>
      <c r="F14" s="53">
        <f ca="1">IF(F9="Rectangular",OFFSET(Rect!$F$7,F$3-1,),OFFSET(Circular!$E$3,F$3-1,))</f>
        <v>1</v>
      </c>
      <c r="G14" s="53">
        <f ca="1">IF(G9="Rectangular",OFFSET(Rect!$F$7,G$3-1,),OFFSET(Circular!$E$3,G$3-1,))</f>
        <v>3</v>
      </c>
      <c r="H14" s="53">
        <f ca="1">IF(H9="Rectangular",OFFSET(Rect!$F$7,H$3-1,),OFFSET(Circular!$E$3,H$3-1,))</f>
        <v>2.88</v>
      </c>
      <c r="I14" s="53">
        <f ca="1">IF(I9="Rectangular",OFFSET(Rect!$F$7,I$3-1,),OFFSET(Circular!$E$3,I$3-1,))</f>
        <v>5.92</v>
      </c>
      <c r="J14" s="53">
        <f ca="1">IF(J9="Rectangular",OFFSET(Rect!$F$7,J$3-1,),OFFSET(Circular!$E$3,J$3-1,))</f>
        <v>3.9</v>
      </c>
      <c r="K14" s="53">
        <f ca="1">IF(K9="Rectangular",OFFSET(Rect!$F$7,K$3-1,),OFFSET(Circular!$E$3,K$3-1,))</f>
        <v>7.8</v>
      </c>
      <c r="L14" s="53">
        <f ca="1">IF(L9="Rectangular",OFFSET(Rect!$F$7,L$3-1,),OFFSET(Circular!$E$3,L$3-1,))</f>
        <v>2.85</v>
      </c>
      <c r="M14" s="53">
        <f ca="1">IF(M9="Rectangular",OFFSET(Rect!$F$7,M$3-1,),OFFSET(Circular!$E$3,M$3-1,))</f>
        <v>2.78</v>
      </c>
      <c r="N14" s="53">
        <f ca="1">IF(N9="Rectangular",OFFSET(Rect!$F$7,N$3-1,),OFFSET(Circular!$E$3,N$3-1,))</f>
        <v>1</v>
      </c>
      <c r="O14" s="53">
        <f ca="1">IF(O9="Rectangular",OFFSET(Rect!$F$7,O$3-1,),OFFSET(Circular!$E$3,O$3-1,))</f>
        <v>3.84</v>
      </c>
      <c r="P14" s="53">
        <f ca="1">IF(P9="Rectangular",OFFSET(Rect!$F$7,P$3-1,),OFFSET(Circular!$E$3,P$3-1,))</f>
        <v>2.8050000000000002</v>
      </c>
      <c r="Q14" s="53">
        <f ca="1">IF(Q9="Rectangular",OFFSET(Rect!$F$7,Q$3-1,),OFFSET(Circular!$E$3,Q$3-1,))</f>
        <v>3</v>
      </c>
      <c r="R14" s="53">
        <f ca="1">IF(R9="Rectangular",OFFSET(Rect!$F$7,R$3-1,),OFFSET(Circular!$E$3,R$3-1,))</f>
        <v>5.05</v>
      </c>
      <c r="S14" s="53">
        <f ca="1">IF(S9="Rectangular",OFFSET(Rect!$F$7,S$3-1,),OFFSET(Circular!$E$3,S$3-1,))</f>
        <v>11.9</v>
      </c>
      <c r="T14" s="53">
        <f ca="1">IF(T9="Rectangular",OFFSET(Rect!$F$7,T$3-1,),OFFSET(Circular!$E$3,T$3-1,))</f>
        <v>3</v>
      </c>
      <c r="U14" s="53">
        <f ca="1">IF(U9="Rectangular",OFFSET(Rect!$F$7,U$3-1,),OFFSET(Circular!$E$3,U$3-1,))</f>
        <v>2.85</v>
      </c>
      <c r="V14" s="53">
        <f ca="1">IF(V9="Rectangular",OFFSET(Rect!$F$7,V$3-1,),OFFSET(Circular!$E$3,V$3-1,))</f>
        <v>7.8</v>
      </c>
      <c r="W14" s="53">
        <f ca="1">IF(W9="Rectangular",OFFSET(Rect!$F$7,W$3-1,),OFFSET(Circular!$E$3,W$3-1,))</f>
        <v>1.77</v>
      </c>
      <c r="X14" s="53">
        <f ca="1">IF(X9="Rectangular",OFFSET(Rect!$F$7,X$3-1,),OFFSET(Circular!$E$3,X$3-1,))</f>
        <v>3</v>
      </c>
      <c r="Y14" s="53">
        <f ca="1">IF(Y9="Rectangular",OFFSET(Rect!$F$7,Y$3-1,),OFFSET(Circular!$E$3,Y$3-1,))</f>
        <v>4.8</v>
      </c>
      <c r="Z14" s="53">
        <f ca="1">IF(Z9="Rectangular",OFFSET(Rect!$F$7,Z$3-1,),OFFSET(Circular!$E$3,Z$3-1,))</f>
        <v>3.7090000000000001</v>
      </c>
      <c r="AA14" s="53">
        <f ca="1">IF(AA9="Rectangular",OFFSET(Rect!$F$7,AA$3-1,),OFFSET(Circular!$E$3,AA$3-1,))</f>
        <v>3.84</v>
      </c>
      <c r="AB14" s="53">
        <f ca="1">IF(AB9="Rectangular",OFFSET(Rect!$F$7,AB$3-1,),OFFSET(Circular!$E$3,AB$3-1,))</f>
        <v>3.7170000000000001</v>
      </c>
      <c r="AC14" s="53">
        <f ca="1">IF(AC9="Rectangular",OFFSET(Rect!$F$7,AC$3-1,),OFFSET(Circular!$E$3,AC$3-1,))</f>
        <v>3.7919999999999998</v>
      </c>
      <c r="AD14" s="53">
        <f ca="1">IF(AD9="Rectangular",OFFSET(Rect!$F$7,AD$3-1,),OFFSET(Circular!$E$3,AD$3-1,))</f>
        <v>2.76</v>
      </c>
      <c r="AE14" s="53">
        <f ca="1">IF(AE9="Rectangular",OFFSET(Rect!$F$7,AE$3-1,),OFFSET(Circular!$E$3,AE$3-1,))</f>
        <v>2.92</v>
      </c>
      <c r="AF14" s="53">
        <f ca="1">IF(AF9="Rectangular",OFFSET(Rect!$F$7,AF$3-1,),OFFSET(Circular!$E$3,AF$3-1,))</f>
        <v>2.85</v>
      </c>
      <c r="AG14" s="53">
        <f ca="1">IF(AG9="Rectangular",OFFSET(Rect!$F$7,AG$3-1,),OFFSET(Circular!$E$3,AG$3-1,))</f>
        <v>5.92</v>
      </c>
      <c r="AH14" s="53">
        <f ca="1">IF(AH9="Rectangular",OFFSET(Rect!$F$7,AH$3-1,),OFFSET(Circular!$E$3,AH$3-1,))</f>
        <v>1</v>
      </c>
      <c r="AI14" s="53">
        <f ca="1">IF(AI9="Rectangular",OFFSET(Rect!$F$7,AI$3-1,),OFFSET(Circular!$E$3,AI$3-1,))</f>
        <v>1</v>
      </c>
      <c r="AJ14" s="53">
        <f ca="1">IF(AJ9="Rectangular",OFFSET(Rect!$F$7,AJ$3-1,),OFFSET(Circular!$E$3,AJ$3-1,))</f>
        <v>3.1</v>
      </c>
      <c r="AK14" s="53">
        <f ca="1">IF(AK9="Rectangular",OFFSET(Rect!$F$7,AK$3-1,),OFFSET(Circular!$E$3,AK$3-1,))</f>
        <v>5</v>
      </c>
      <c r="AL14" s="53">
        <f ca="1">IF(AL9="Rectangular",OFFSET(Rect!$F$7,AL$3-1,),OFFSET(Circular!$E$3,AL$3-1,))</f>
        <v>6</v>
      </c>
      <c r="AM14" s="53">
        <f ca="1">IF(AM9="Rectangular",OFFSET(Rect!$F$7,AM$3-1,),OFFSET(Circular!$E$3,AM$3-1,))</f>
        <v>2.8290000000000002</v>
      </c>
      <c r="AN14" s="53">
        <f ca="1">IF(AN9="Rectangular",OFFSET(Rect!$F$7,AN$3-1,),OFFSET(Circular!$E$3,AN$3-1,))</f>
        <v>7.8</v>
      </c>
      <c r="AO14" s="53">
        <f ca="1">IF(AO9="Rectangular",OFFSET(Rect!$F$7,AO$3-1,),OFFSET(Circular!$E$3,AO$3-1,))</f>
        <v>5.8339999999999996</v>
      </c>
      <c r="AP14" s="53">
        <f ca="1">IF(AP9="Rectangular",OFFSET(Rect!$F$7,AP$3-1,),OFFSET(Circular!$E$3,AP$3-1,))</f>
        <v>3.84</v>
      </c>
      <c r="AQ14" s="53">
        <f ca="1">IF(AQ9="Rectangular",OFFSET(Rect!$F$7,AQ$3-1,),OFFSET(Circular!$E$3,AQ$3-1,))</f>
        <v>3.96</v>
      </c>
      <c r="AR14" s="53">
        <f ca="1">IF(AR9="Rectangular",OFFSET(Rect!$F$7,AR$3-1,),OFFSET(Circular!$E$3,AR$3-1,))</f>
        <v>1.5</v>
      </c>
      <c r="AS14" s="53">
        <f ca="1">IF(AS9="Rectangular",OFFSET(Rect!$F$7,AS$3-1,),OFFSET(Circular!$E$3,AS$3-1,))</f>
        <v>5</v>
      </c>
      <c r="AT14" s="53">
        <f ca="1">IF(AT9="Rectangular",OFFSET(Rect!$F$7,AT$3-1,),OFFSET(Circular!$E$3,AT$3-1,))</f>
        <v>7.8</v>
      </c>
    </row>
    <row r="15" spans="1:46" ht="15.6" x14ac:dyDescent="0.3">
      <c r="B15" s="34" t="s">
        <v>457</v>
      </c>
      <c r="C15" s="62" t="s">
        <v>400</v>
      </c>
      <c r="D15" s="57">
        <f ca="1">IF(D9="Rectangular",D11-2*D14,"-")</f>
        <v>110.03999999999999</v>
      </c>
      <c r="E15" s="57">
        <f t="shared" ref="E15:AT15" ca="1" si="0">IF(E9="Rectangular",E11-2*E14,"-")</f>
        <v>152.32</v>
      </c>
      <c r="F15" s="57">
        <f t="shared" ca="1" si="0"/>
        <v>98</v>
      </c>
      <c r="G15" s="57">
        <f t="shared" ca="1" si="0"/>
        <v>144</v>
      </c>
      <c r="H15" s="57">
        <f t="shared" ca="1" si="0"/>
        <v>154.24</v>
      </c>
      <c r="I15" s="57">
        <f t="shared" ca="1" si="0"/>
        <v>148.16</v>
      </c>
      <c r="J15" s="57">
        <f t="shared" ca="1" si="0"/>
        <v>152.19999999999999</v>
      </c>
      <c r="K15" s="57">
        <f t="shared" ca="1" si="0"/>
        <v>124.4</v>
      </c>
      <c r="L15" s="57">
        <f t="shared" ca="1" si="0"/>
        <v>94.3</v>
      </c>
      <c r="M15" s="57">
        <f t="shared" ca="1" si="0"/>
        <v>144.94</v>
      </c>
      <c r="N15" s="57">
        <f t="shared" ca="1" si="0"/>
        <v>78</v>
      </c>
      <c r="O15" s="57">
        <f t="shared" ca="1" si="0"/>
        <v>132.32</v>
      </c>
      <c r="P15" s="57">
        <f t="shared" ca="1" si="0"/>
        <v>74.290000000000006</v>
      </c>
      <c r="Q15" s="57">
        <f t="shared" ca="1" si="0"/>
        <v>134</v>
      </c>
      <c r="R15" s="57">
        <f t="shared" ca="1" si="0"/>
        <v>90.9</v>
      </c>
      <c r="S15" s="57">
        <f t="shared" ca="1" si="0"/>
        <v>116.2</v>
      </c>
      <c r="T15" s="57">
        <f t="shared" ca="1" si="0"/>
        <v>94</v>
      </c>
      <c r="U15" s="57">
        <f t="shared" ca="1" si="0"/>
        <v>146.30000000000001</v>
      </c>
      <c r="V15" s="57">
        <f t="shared" ca="1" si="0"/>
        <v>124.4</v>
      </c>
      <c r="W15" s="57">
        <f t="shared" ca="1" si="0"/>
        <v>116.46</v>
      </c>
      <c r="X15" s="57">
        <f t="shared" ca="1" si="0"/>
        <v>154</v>
      </c>
      <c r="Y15" s="57">
        <f t="shared" ca="1" si="0"/>
        <v>150.4</v>
      </c>
      <c r="Z15" s="57">
        <f t="shared" ca="1" si="0"/>
        <v>52.481999999999999</v>
      </c>
      <c r="AA15" s="57">
        <f t="shared" ca="1" si="0"/>
        <v>242.32</v>
      </c>
      <c r="AB15" s="57">
        <f t="shared" ca="1" si="0"/>
        <v>52.366</v>
      </c>
      <c r="AC15" s="57">
        <f t="shared" ca="1" si="0"/>
        <v>32.516000000000005</v>
      </c>
      <c r="AD15" s="57">
        <f t="shared" ca="1" si="0"/>
        <v>94.78</v>
      </c>
      <c r="AE15" s="57">
        <f t="shared" ca="1" si="0"/>
        <v>154.66</v>
      </c>
      <c r="AF15" s="57">
        <f t="shared" ca="1" si="0"/>
        <v>146.30000000000001</v>
      </c>
      <c r="AG15" s="57">
        <f t="shared" ca="1" si="0"/>
        <v>128.16</v>
      </c>
      <c r="AH15" s="57">
        <f t="shared" ca="1" si="0"/>
        <v>58</v>
      </c>
      <c r="AI15" s="57">
        <f t="shared" ca="1" si="0"/>
        <v>58</v>
      </c>
      <c r="AJ15" s="57">
        <f t="shared" ca="1" si="0"/>
        <v>134.10000000000002</v>
      </c>
      <c r="AK15" s="57">
        <f t="shared" ca="1" si="0"/>
        <v>90</v>
      </c>
      <c r="AL15" s="57">
        <f t="shared" ca="1" si="0"/>
        <v>138</v>
      </c>
      <c r="AM15" s="57">
        <f t="shared" ca="1" si="0"/>
        <v>54.442</v>
      </c>
      <c r="AN15" s="57">
        <f t="shared" ca="1" si="0"/>
        <v>104.4</v>
      </c>
      <c r="AO15" s="57">
        <f t="shared" ca="1" si="0"/>
        <v>138.83199999999999</v>
      </c>
      <c r="AP15" s="57">
        <f t="shared" ca="1" si="0"/>
        <v>152.32</v>
      </c>
      <c r="AQ15" s="57">
        <f t="shared" ca="1" si="0"/>
        <v>192.28</v>
      </c>
      <c r="AR15" s="57">
        <f t="shared" ca="1" si="0"/>
        <v>73.2</v>
      </c>
      <c r="AS15" s="57">
        <f t="shared" ca="1" si="0"/>
        <v>110</v>
      </c>
      <c r="AT15" s="57">
        <f t="shared" ca="1" si="0"/>
        <v>124.4</v>
      </c>
    </row>
    <row r="16" spans="1:46" ht="15.6" x14ac:dyDescent="0.3">
      <c r="B16" s="34" t="s">
        <v>458</v>
      </c>
      <c r="C16" s="62" t="s">
        <v>400</v>
      </c>
      <c r="D16" s="57">
        <f ca="1">IF(D9="Rectangular",D12-2*D14,"-")</f>
        <v>110.03999999999999</v>
      </c>
      <c r="E16" s="57">
        <f t="shared" ref="E16:AT16" ca="1" si="1">IF(E9="Rectangular",E12-2*E14,"-")</f>
        <v>152.32</v>
      </c>
      <c r="F16" s="57">
        <f t="shared" ca="1" si="1"/>
        <v>98</v>
      </c>
      <c r="G16" s="57">
        <f t="shared" ca="1" si="1"/>
        <v>144</v>
      </c>
      <c r="H16" s="57">
        <f t="shared" ca="1" si="1"/>
        <v>154.24</v>
      </c>
      <c r="I16" s="57">
        <f t="shared" ca="1" si="1"/>
        <v>148.16</v>
      </c>
      <c r="J16" s="57">
        <f t="shared" ca="1" si="1"/>
        <v>152.19999999999999</v>
      </c>
      <c r="K16" s="57">
        <f t="shared" ca="1" si="1"/>
        <v>124.4</v>
      </c>
      <c r="L16" s="57">
        <f t="shared" ca="1" si="1"/>
        <v>94.3</v>
      </c>
      <c r="M16" s="57">
        <f t="shared" ca="1" si="1"/>
        <v>144.94</v>
      </c>
      <c r="N16" s="57">
        <f t="shared" ca="1" si="1"/>
        <v>78</v>
      </c>
      <c r="O16" s="57">
        <f t="shared" ca="1" si="1"/>
        <v>132.32</v>
      </c>
      <c r="P16" s="57">
        <f t="shared" ca="1" si="1"/>
        <v>114.39</v>
      </c>
      <c r="Q16" s="57">
        <f t="shared" ca="1" si="1"/>
        <v>134</v>
      </c>
      <c r="R16" s="57">
        <f t="shared" ca="1" si="1"/>
        <v>90.9</v>
      </c>
      <c r="S16" s="57">
        <f t="shared" ca="1" si="1"/>
        <v>116.2</v>
      </c>
      <c r="T16" s="57">
        <f t="shared" ca="1" si="1"/>
        <v>94</v>
      </c>
      <c r="U16" s="57">
        <f t="shared" ca="1" si="1"/>
        <v>146.30000000000001</v>
      </c>
      <c r="V16" s="57">
        <f t="shared" ca="1" si="1"/>
        <v>124.4</v>
      </c>
      <c r="W16" s="57">
        <f t="shared" ca="1" si="1"/>
        <v>116.46</v>
      </c>
      <c r="X16" s="57">
        <f t="shared" ca="1" si="1"/>
        <v>154</v>
      </c>
      <c r="Y16" s="57">
        <f t="shared" ca="1" si="1"/>
        <v>150.4</v>
      </c>
      <c r="Z16" s="57">
        <f t="shared" ca="1" si="1"/>
        <v>72.681999999999988</v>
      </c>
      <c r="AA16" s="57">
        <f t="shared" ca="1" si="1"/>
        <v>242.32</v>
      </c>
      <c r="AB16" s="57">
        <f t="shared" ca="1" si="1"/>
        <v>72.766000000000005</v>
      </c>
      <c r="AC16" s="57">
        <f t="shared" ca="1" si="1"/>
        <v>52.316000000000003</v>
      </c>
      <c r="AD16" s="57">
        <f t="shared" ca="1" si="1"/>
        <v>94.78</v>
      </c>
      <c r="AE16" s="57">
        <f t="shared" ca="1" si="1"/>
        <v>75.459999999999994</v>
      </c>
      <c r="AF16" s="57">
        <f t="shared" ca="1" si="1"/>
        <v>146.30000000000001</v>
      </c>
      <c r="AG16" s="57">
        <f t="shared" ca="1" si="1"/>
        <v>128.16</v>
      </c>
      <c r="AH16" s="57">
        <f t="shared" ca="1" si="1"/>
        <v>58</v>
      </c>
      <c r="AI16" s="57">
        <f t="shared" ca="1" si="1"/>
        <v>58</v>
      </c>
      <c r="AJ16" s="57">
        <f t="shared" ca="1" si="1"/>
        <v>73.8</v>
      </c>
      <c r="AK16" s="57">
        <f t="shared" ca="1" si="1"/>
        <v>90</v>
      </c>
      <c r="AL16" s="57">
        <f t="shared" ca="1" si="1"/>
        <v>138</v>
      </c>
      <c r="AM16" s="57">
        <f t="shared" ca="1" si="1"/>
        <v>54.641999999999996</v>
      </c>
      <c r="AN16" s="57">
        <f t="shared" ca="1" si="1"/>
        <v>104.4</v>
      </c>
      <c r="AO16" s="57">
        <f t="shared" ca="1" si="1"/>
        <v>138.83199999999999</v>
      </c>
      <c r="AP16" s="57">
        <f t="shared" ca="1" si="1"/>
        <v>152.32</v>
      </c>
      <c r="AQ16" s="57">
        <f t="shared" ca="1" si="1"/>
        <v>90.58</v>
      </c>
      <c r="AR16" s="57">
        <f t="shared" ca="1" si="1"/>
        <v>73.2</v>
      </c>
      <c r="AS16" s="57">
        <f t="shared" ca="1" si="1"/>
        <v>110</v>
      </c>
      <c r="AT16" s="57">
        <f t="shared" ca="1" si="1"/>
        <v>124.4</v>
      </c>
    </row>
    <row r="17" spans="2:46" ht="15.6" x14ac:dyDescent="0.3">
      <c r="B17" s="34" t="s">
        <v>456</v>
      </c>
      <c r="C17" s="62" t="s">
        <v>400</v>
      </c>
      <c r="D17" s="56" t="str">
        <f>IF(D9="Rectangular","-",D13-2*D14)</f>
        <v>-</v>
      </c>
      <c r="E17" s="56" t="str">
        <f>IF(E9="Rectangular","-",E13-2*E14)</f>
        <v>-</v>
      </c>
      <c r="F17" s="56" t="str">
        <f t="shared" ref="F17:AT17" si="2">IF(F9="Rectangular","-",F13-2*F14)</f>
        <v>-</v>
      </c>
      <c r="G17" s="56" t="str">
        <f>IF(G9="Rectangular","-",G13-2*G14)</f>
        <v>-</v>
      </c>
      <c r="H17" s="56" t="str">
        <f t="shared" si="2"/>
        <v>-</v>
      </c>
      <c r="I17" s="56" t="str">
        <f t="shared" si="2"/>
        <v>-</v>
      </c>
      <c r="J17" s="56" t="str">
        <f t="shared" si="2"/>
        <v>-</v>
      </c>
      <c r="K17" s="56" t="str">
        <f t="shared" si="2"/>
        <v>-</v>
      </c>
      <c r="L17" s="56" t="str">
        <f t="shared" si="2"/>
        <v>-</v>
      </c>
      <c r="M17" s="56" t="str">
        <f t="shared" si="2"/>
        <v>-</v>
      </c>
      <c r="N17" s="56" t="str">
        <f t="shared" si="2"/>
        <v>-</v>
      </c>
      <c r="O17" s="56" t="str">
        <f t="shared" si="2"/>
        <v>-</v>
      </c>
      <c r="P17" s="56" t="str">
        <f t="shared" si="2"/>
        <v>-</v>
      </c>
      <c r="Q17" s="56" t="str">
        <f t="shared" si="2"/>
        <v>-</v>
      </c>
      <c r="R17" s="56" t="str">
        <f t="shared" si="2"/>
        <v>-</v>
      </c>
      <c r="S17" s="56" t="str">
        <f t="shared" si="2"/>
        <v>-</v>
      </c>
      <c r="T17" s="56" t="str">
        <f t="shared" si="2"/>
        <v>-</v>
      </c>
      <c r="U17" s="56" t="str">
        <f t="shared" si="2"/>
        <v>-</v>
      </c>
      <c r="V17" s="56" t="str">
        <f t="shared" si="2"/>
        <v>-</v>
      </c>
      <c r="W17" s="56" t="str">
        <f t="shared" si="2"/>
        <v>-</v>
      </c>
      <c r="X17" s="56" t="str">
        <f t="shared" si="2"/>
        <v>-</v>
      </c>
      <c r="Y17" s="56" t="str">
        <f t="shared" si="2"/>
        <v>-</v>
      </c>
      <c r="Z17" s="56" t="str">
        <f t="shared" si="2"/>
        <v>-</v>
      </c>
      <c r="AA17" s="56" t="str">
        <f t="shared" si="2"/>
        <v>-</v>
      </c>
      <c r="AB17" s="56" t="str">
        <f t="shared" si="2"/>
        <v>-</v>
      </c>
      <c r="AC17" s="56" t="str">
        <f t="shared" si="2"/>
        <v>-</v>
      </c>
      <c r="AD17" s="56" t="str">
        <f t="shared" si="2"/>
        <v>-</v>
      </c>
      <c r="AE17" s="56" t="str">
        <f t="shared" si="2"/>
        <v>-</v>
      </c>
      <c r="AF17" s="56" t="str">
        <f t="shared" si="2"/>
        <v>-</v>
      </c>
      <c r="AG17" s="56" t="str">
        <f t="shared" si="2"/>
        <v>-</v>
      </c>
      <c r="AH17" s="56" t="str">
        <f t="shared" si="2"/>
        <v>-</v>
      </c>
      <c r="AI17" s="56" t="str">
        <f t="shared" si="2"/>
        <v>-</v>
      </c>
      <c r="AJ17" s="56" t="str">
        <f t="shared" si="2"/>
        <v>-</v>
      </c>
      <c r="AK17" s="56" t="str">
        <f t="shared" si="2"/>
        <v>-</v>
      </c>
      <c r="AL17" s="56" t="str">
        <f t="shared" si="2"/>
        <v>-</v>
      </c>
      <c r="AM17" s="56" t="str">
        <f t="shared" si="2"/>
        <v>-</v>
      </c>
      <c r="AN17" s="56" t="str">
        <f t="shared" si="2"/>
        <v>-</v>
      </c>
      <c r="AO17" s="56" t="str">
        <f t="shared" si="2"/>
        <v>-</v>
      </c>
      <c r="AP17" s="56" t="str">
        <f t="shared" si="2"/>
        <v>-</v>
      </c>
      <c r="AQ17" s="56" t="str">
        <f t="shared" si="2"/>
        <v>-</v>
      </c>
      <c r="AR17" s="56" t="str">
        <f t="shared" si="2"/>
        <v>-</v>
      </c>
      <c r="AS17" s="56" t="str">
        <f t="shared" si="2"/>
        <v>-</v>
      </c>
      <c r="AT17" s="56" t="str">
        <f t="shared" si="2"/>
        <v>-</v>
      </c>
    </row>
    <row r="18" spans="2:46" ht="16.2" x14ac:dyDescent="0.3">
      <c r="B18" s="34" t="s">
        <v>391</v>
      </c>
      <c r="C18" s="62" t="s">
        <v>392</v>
      </c>
      <c r="D18" s="57">
        <f ca="1">IF(D9="Rectangular",D11*D12-D15*D16,0.7854*(D13^2-D17^2))</f>
        <v>2291.1984000000011</v>
      </c>
      <c r="E18" s="57">
        <f ca="1">IF(E9="Rectangular",E11*E12-E15*E16,0.7854*(E13^2-E17^2))</f>
        <v>2398.6176000000014</v>
      </c>
      <c r="F18" s="57">
        <f t="shared" ref="F18:AT18" ca="1" si="3">IF(F9="Rectangular",F11*F12-F15*F16,0.7854*(F13^2-F17^2))</f>
        <v>396</v>
      </c>
      <c r="G18" s="57">
        <f t="shared" ca="1" si="3"/>
        <v>1764</v>
      </c>
      <c r="H18" s="57">
        <f t="shared" ca="1" si="3"/>
        <v>1810.022399999998</v>
      </c>
      <c r="I18" s="57">
        <f t="shared" ca="1" si="3"/>
        <v>3648.6144000000022</v>
      </c>
      <c r="J18" s="57">
        <f t="shared" ca="1" si="3"/>
        <v>2435.1600000000035</v>
      </c>
      <c r="K18" s="57">
        <f t="shared" ca="1" si="3"/>
        <v>4124.6399999999994</v>
      </c>
      <c r="L18" s="57">
        <f t="shared" ca="1" si="3"/>
        <v>1107.5100000000002</v>
      </c>
      <c r="M18" s="57">
        <f t="shared" ca="1" si="3"/>
        <v>1642.6464000000014</v>
      </c>
      <c r="N18" s="57">
        <f t="shared" ca="1" si="3"/>
        <v>316</v>
      </c>
      <c r="O18" s="57">
        <f t="shared" ca="1" si="3"/>
        <v>2091.4176000000007</v>
      </c>
      <c r="P18" s="57">
        <f t="shared" ca="1" si="3"/>
        <v>1089.9668999999994</v>
      </c>
      <c r="Q18" s="57">
        <f t="shared" ca="1" si="3"/>
        <v>1644</v>
      </c>
      <c r="R18" s="57">
        <f t="shared" ca="1" si="3"/>
        <v>1938.1899999999987</v>
      </c>
      <c r="S18" s="57">
        <f t="shared" ca="1" si="3"/>
        <v>6097.5599999999995</v>
      </c>
      <c r="T18" s="57">
        <f t="shared" ca="1" si="3"/>
        <v>1164</v>
      </c>
      <c r="U18" s="57">
        <f t="shared" ca="1" si="3"/>
        <v>1700.3099999999977</v>
      </c>
      <c r="V18" s="57">
        <f t="shared" ca="1" si="3"/>
        <v>4124.6399999999994</v>
      </c>
      <c r="W18" s="57">
        <f t="shared" ca="1" si="3"/>
        <v>837.06840000000193</v>
      </c>
      <c r="X18" s="57">
        <f t="shared" ca="1" si="3"/>
        <v>1884</v>
      </c>
      <c r="Y18" s="57">
        <f t="shared" ca="1" si="3"/>
        <v>2979.8399999999965</v>
      </c>
      <c r="Z18" s="57">
        <f t="shared" ca="1" si="3"/>
        <v>983.49327600000061</v>
      </c>
      <c r="AA18" s="57">
        <f t="shared" ca="1" si="3"/>
        <v>3781.0176000000065</v>
      </c>
      <c r="AB18" s="57">
        <f t="shared" ca="1" si="3"/>
        <v>985.49564399999963</v>
      </c>
      <c r="AC18" s="57">
        <f t="shared" ca="1" si="3"/>
        <v>700.88294399999995</v>
      </c>
      <c r="AD18" s="57">
        <f t="shared" ca="1" si="3"/>
        <v>1076.8415999999997</v>
      </c>
      <c r="AE18" s="57">
        <f t="shared" ca="1" si="3"/>
        <v>1378.0064000000002</v>
      </c>
      <c r="AF18" s="57">
        <f t="shared" ca="1" si="3"/>
        <v>1700.3099999999977</v>
      </c>
      <c r="AG18" s="57">
        <f t="shared" ca="1" si="3"/>
        <v>3175.0144</v>
      </c>
      <c r="AH18" s="57">
        <f t="shared" ca="1" si="3"/>
        <v>236</v>
      </c>
      <c r="AI18" s="57">
        <f t="shared" ca="1" si="3"/>
        <v>236</v>
      </c>
      <c r="AJ18" s="57">
        <f t="shared" ca="1" si="3"/>
        <v>1327.4199999999983</v>
      </c>
      <c r="AK18" s="57">
        <f t="shared" ca="1" si="3"/>
        <v>1900</v>
      </c>
      <c r="AL18" s="57">
        <f t="shared" ca="1" si="3"/>
        <v>3456</v>
      </c>
      <c r="AM18" s="57">
        <f t="shared" ca="1" si="3"/>
        <v>649.2102359999999</v>
      </c>
      <c r="AN18" s="57">
        <f t="shared" ca="1" si="3"/>
        <v>3500.6399999999994</v>
      </c>
      <c r="AO18" s="57">
        <f t="shared" ca="1" si="3"/>
        <v>3375.925776</v>
      </c>
      <c r="AP18" s="57">
        <f t="shared" ca="1" si="3"/>
        <v>2398.6176000000014</v>
      </c>
      <c r="AQ18" s="57">
        <f t="shared" ca="1" si="3"/>
        <v>2302.9775999999983</v>
      </c>
      <c r="AR18" s="57">
        <f t="shared" ca="1" si="3"/>
        <v>448.19999999999982</v>
      </c>
      <c r="AS18" s="57">
        <f t="shared" ca="1" si="3"/>
        <v>2300</v>
      </c>
      <c r="AT18" s="57">
        <f t="shared" ca="1" si="3"/>
        <v>4124.6399999999994</v>
      </c>
    </row>
    <row r="19" spans="2:46" ht="16.2" x14ac:dyDescent="0.3">
      <c r="B19" s="34" t="s">
        <v>398</v>
      </c>
      <c r="C19" s="62" t="s">
        <v>392</v>
      </c>
      <c r="D19" s="57">
        <f ca="1">IF(D9="Rectangular",D15*D16,0.7854*D17^2)</f>
        <v>12108.801599999999</v>
      </c>
      <c r="E19" s="57">
        <f ca="1">IF(E9="Rectangular",E15*E16,0.7854*E17^2)</f>
        <v>23201.382399999999</v>
      </c>
      <c r="F19" s="57">
        <f t="shared" ref="F19:AT19" ca="1" si="4">IF(F9="Rectangular",F15*F16,0.7854*F17^2)</f>
        <v>9604</v>
      </c>
      <c r="G19" s="57">
        <f t="shared" ca="1" si="4"/>
        <v>20736</v>
      </c>
      <c r="H19" s="57">
        <f t="shared" ca="1" si="4"/>
        <v>23789.977600000002</v>
      </c>
      <c r="I19" s="57">
        <f t="shared" ca="1" si="4"/>
        <v>21951.385599999998</v>
      </c>
      <c r="J19" s="57">
        <f t="shared" ca="1" si="4"/>
        <v>23164.839999999997</v>
      </c>
      <c r="K19" s="57">
        <f t="shared" ca="1" si="4"/>
        <v>15475.36</v>
      </c>
      <c r="L19" s="57">
        <f t="shared" ca="1" si="4"/>
        <v>8892.49</v>
      </c>
      <c r="M19" s="57">
        <f t="shared" ca="1" si="4"/>
        <v>21007.603599999999</v>
      </c>
      <c r="N19" s="57">
        <f t="shared" ca="1" si="4"/>
        <v>6084</v>
      </c>
      <c r="O19" s="57">
        <f t="shared" ca="1" si="4"/>
        <v>17508.582399999999</v>
      </c>
      <c r="P19" s="57">
        <f t="shared" ca="1" si="4"/>
        <v>8498.0331000000006</v>
      </c>
      <c r="Q19" s="57">
        <f t="shared" ca="1" si="4"/>
        <v>17956</v>
      </c>
      <c r="R19" s="57">
        <f t="shared" ca="1" si="4"/>
        <v>8262.8100000000013</v>
      </c>
      <c r="S19" s="57">
        <f t="shared" ca="1" si="4"/>
        <v>13502.44</v>
      </c>
      <c r="T19" s="57">
        <f t="shared" ca="1" si="4"/>
        <v>8836</v>
      </c>
      <c r="U19" s="57">
        <f t="shared" ca="1" si="4"/>
        <v>21403.690000000002</v>
      </c>
      <c r="V19" s="57">
        <f t="shared" ca="1" si="4"/>
        <v>15475.36</v>
      </c>
      <c r="W19" s="57">
        <f t="shared" ca="1" si="4"/>
        <v>13562.931599999998</v>
      </c>
      <c r="X19" s="57">
        <f t="shared" ca="1" si="4"/>
        <v>23716</v>
      </c>
      <c r="Y19" s="57">
        <f t="shared" ca="1" si="4"/>
        <v>22620.160000000003</v>
      </c>
      <c r="Z19" s="57">
        <f t="shared" ca="1" si="4"/>
        <v>3814.4967239999992</v>
      </c>
      <c r="AA19" s="57">
        <f t="shared" ca="1" si="4"/>
        <v>58718.982399999994</v>
      </c>
      <c r="AB19" s="57">
        <f t="shared" ca="1" si="4"/>
        <v>3810.4643560000004</v>
      </c>
      <c r="AC19" s="57">
        <f t="shared" ca="1" si="4"/>
        <v>1701.1070560000003</v>
      </c>
      <c r="AD19" s="57">
        <f t="shared" ca="1" si="4"/>
        <v>8983.2484000000004</v>
      </c>
      <c r="AE19" s="57">
        <f t="shared" ca="1" si="4"/>
        <v>11670.643599999999</v>
      </c>
      <c r="AF19" s="57">
        <f t="shared" ca="1" si="4"/>
        <v>21403.690000000002</v>
      </c>
      <c r="AG19" s="57">
        <f t="shared" ca="1" si="4"/>
        <v>16424.9856</v>
      </c>
      <c r="AH19" s="57">
        <f t="shared" ca="1" si="4"/>
        <v>3364</v>
      </c>
      <c r="AI19" s="57">
        <f t="shared" ca="1" si="4"/>
        <v>3364</v>
      </c>
      <c r="AJ19" s="57">
        <f t="shared" ca="1" si="4"/>
        <v>9896.5800000000017</v>
      </c>
      <c r="AK19" s="57">
        <f t="shared" ca="1" si="4"/>
        <v>8100</v>
      </c>
      <c r="AL19" s="57">
        <f t="shared" ca="1" si="4"/>
        <v>19044</v>
      </c>
      <c r="AM19" s="57">
        <f t="shared" ca="1" si="4"/>
        <v>2974.8197639999999</v>
      </c>
      <c r="AN19" s="57">
        <f t="shared" ca="1" si="4"/>
        <v>10899.36</v>
      </c>
      <c r="AO19" s="57">
        <f t="shared" ca="1" si="4"/>
        <v>19274.324224</v>
      </c>
      <c r="AP19" s="57">
        <f t="shared" ca="1" si="4"/>
        <v>23201.382399999999</v>
      </c>
      <c r="AQ19" s="57">
        <f t="shared" ca="1" si="4"/>
        <v>17416.722399999999</v>
      </c>
      <c r="AR19" s="57">
        <f t="shared" ca="1" si="4"/>
        <v>5358.2400000000007</v>
      </c>
      <c r="AS19" s="57">
        <f t="shared" ca="1" si="4"/>
        <v>12100</v>
      </c>
      <c r="AT19" s="57">
        <f t="shared" ca="1" si="4"/>
        <v>15475.36</v>
      </c>
    </row>
    <row r="20" spans="2:46" x14ac:dyDescent="0.3">
      <c r="B20" s="34" t="s">
        <v>389</v>
      </c>
      <c r="C20" s="62"/>
      <c r="D20" s="57" t="str">
        <f ca="1">IF(0.15*D6/D4&gt;D10,"Compact","Non-Compact")</f>
        <v>Non-Compact</v>
      </c>
      <c r="E20" s="57" t="str">
        <f ca="1">IF(0.15*E6/E4&gt;E10,"Compact","Non-Compact")</f>
        <v>Non-Compact</v>
      </c>
      <c r="F20" s="57" t="str">
        <f t="shared" ref="F20:AT20" ca="1" si="5">IF(0.15*F6/F4&gt;F10,"Compact","Non-Compact")</f>
        <v>Non-Compact</v>
      </c>
      <c r="G20" s="57" t="str">
        <f t="shared" ca="1" si="5"/>
        <v>Non-Compact</v>
      </c>
      <c r="H20" s="57" t="str">
        <f t="shared" ca="1" si="5"/>
        <v>Non-Compact</v>
      </c>
      <c r="I20" s="57" t="str">
        <f t="shared" ca="1" si="5"/>
        <v>Non-Compact</v>
      </c>
      <c r="J20" s="57" t="str">
        <f t="shared" ca="1" si="5"/>
        <v>Non-Compact</v>
      </c>
      <c r="K20" s="57" t="str">
        <f t="shared" ca="1" si="5"/>
        <v>Non-Compact</v>
      </c>
      <c r="L20" s="57" t="str">
        <f t="shared" ca="1" si="5"/>
        <v>Non-Compact</v>
      </c>
      <c r="M20" s="57" t="str">
        <f t="shared" ca="1" si="5"/>
        <v>Non-Compact</v>
      </c>
      <c r="N20" s="57" t="str">
        <f t="shared" ca="1" si="5"/>
        <v>Non-Compact</v>
      </c>
      <c r="O20" s="57" t="str">
        <f t="shared" ca="1" si="5"/>
        <v>Non-Compact</v>
      </c>
      <c r="P20" s="57" t="str">
        <f t="shared" ca="1" si="5"/>
        <v>Non-Compact</v>
      </c>
      <c r="Q20" s="57" t="str">
        <f t="shared" ca="1" si="5"/>
        <v>Non-Compact</v>
      </c>
      <c r="R20" s="57" t="str">
        <f t="shared" ca="1" si="5"/>
        <v>Non-Compact</v>
      </c>
      <c r="S20" s="57" t="str">
        <f t="shared" ca="1" si="5"/>
        <v>Non-Compact</v>
      </c>
      <c r="T20" s="57" t="str">
        <f t="shared" ca="1" si="5"/>
        <v>Non-Compact</v>
      </c>
      <c r="U20" s="57" t="str">
        <f t="shared" ca="1" si="5"/>
        <v>Non-Compact</v>
      </c>
      <c r="V20" s="57" t="str">
        <f t="shared" ca="1" si="5"/>
        <v>Non-Compact</v>
      </c>
      <c r="W20" s="57" t="str">
        <f t="shared" ca="1" si="5"/>
        <v>Non-Compact</v>
      </c>
      <c r="X20" s="57" t="str">
        <f t="shared" ca="1" si="5"/>
        <v>Non-Compact</v>
      </c>
      <c r="Y20" s="57" t="str">
        <f t="shared" ca="1" si="5"/>
        <v>Non-Compact</v>
      </c>
      <c r="Z20" s="57" t="str">
        <f t="shared" ca="1" si="5"/>
        <v>Non-Compact</v>
      </c>
      <c r="AA20" s="57" t="str">
        <f t="shared" ca="1" si="5"/>
        <v>Non-Compact</v>
      </c>
      <c r="AB20" s="57" t="str">
        <f t="shared" ca="1" si="5"/>
        <v>Non-Compact</v>
      </c>
      <c r="AC20" s="57" t="str">
        <f t="shared" ca="1" si="5"/>
        <v>Non-Compact</v>
      </c>
      <c r="AD20" s="57" t="str">
        <f t="shared" ca="1" si="5"/>
        <v>Non-Compact</v>
      </c>
      <c r="AE20" s="57" t="str">
        <f t="shared" ca="1" si="5"/>
        <v>Non-Compact</v>
      </c>
      <c r="AF20" s="57" t="str">
        <f t="shared" ca="1" si="5"/>
        <v>Non-Compact</v>
      </c>
      <c r="AG20" s="57" t="str">
        <f t="shared" ca="1" si="5"/>
        <v>Non-Compact</v>
      </c>
      <c r="AH20" s="57" t="str">
        <f t="shared" ca="1" si="5"/>
        <v>Non-Compact</v>
      </c>
      <c r="AI20" s="57" t="str">
        <f t="shared" ca="1" si="5"/>
        <v>Non-Compact</v>
      </c>
      <c r="AJ20" s="57" t="str">
        <f t="shared" ca="1" si="5"/>
        <v>Non-Compact</v>
      </c>
      <c r="AK20" s="57" t="str">
        <f t="shared" ca="1" si="5"/>
        <v>Non-Compact</v>
      </c>
      <c r="AL20" s="57" t="str">
        <f t="shared" ca="1" si="5"/>
        <v>Non-Compact</v>
      </c>
      <c r="AM20" s="57" t="str">
        <f t="shared" ca="1" si="5"/>
        <v>Non-Compact</v>
      </c>
      <c r="AN20" s="57" t="str">
        <f t="shared" ca="1" si="5"/>
        <v>Non-Compact</v>
      </c>
      <c r="AO20" s="57" t="str">
        <f t="shared" ca="1" si="5"/>
        <v>Non-Compact</v>
      </c>
      <c r="AP20" s="57" t="str">
        <f t="shared" ca="1" si="5"/>
        <v>Non-Compact</v>
      </c>
      <c r="AQ20" s="57" t="str">
        <f t="shared" ca="1" si="5"/>
        <v>Non-Compact</v>
      </c>
      <c r="AR20" s="57" t="str">
        <f t="shared" ca="1" si="5"/>
        <v>Non-Compact</v>
      </c>
      <c r="AS20" s="57" t="str">
        <f t="shared" ca="1" si="5"/>
        <v>Non-Compact</v>
      </c>
      <c r="AT20" s="57" t="str">
        <f t="shared" ca="1" si="5"/>
        <v>Non-Compact</v>
      </c>
    </row>
    <row r="21" spans="2:46" ht="51.75" customHeight="1" thickBot="1" x14ac:dyDescent="0.35">
      <c r="B21" s="44" t="s">
        <v>479</v>
      </c>
      <c r="C21" s="63" t="s">
        <v>467</v>
      </c>
      <c r="D21" s="39">
        <f ca="1">(D18*D4+0.95*D19*D5)*0.001</f>
        <v>1509.6888123120002</v>
      </c>
      <c r="E21" s="39">
        <f ca="1">(E18*E4+0.95*E19*E5)*0.001</f>
        <v>2359.0063472640009</v>
      </c>
      <c r="F21" s="39">
        <f t="shared" ref="F21:AT21" ca="1" si="6">(F18*F4+0.95*F19*F5)*0.001</f>
        <v>370.68143399999997</v>
      </c>
      <c r="G21" s="39">
        <f t="shared" ca="1" si="6"/>
        <v>2009.65248</v>
      </c>
      <c r="H21" s="39">
        <f t="shared" ca="1" si="6"/>
        <v>1755.0440628223992</v>
      </c>
      <c r="I21" s="39">
        <f t="shared" ca="1" si="6"/>
        <v>3305.4213831680008</v>
      </c>
      <c r="J21" s="39">
        <f t="shared" ca="1" si="6"/>
        <v>1784.0060696000014</v>
      </c>
      <c r="K21" s="39">
        <f t="shared" ca="1" si="6"/>
        <v>2879.4846096000001</v>
      </c>
      <c r="L21" s="39">
        <f t="shared" ca="1" si="6"/>
        <v>578.11768825000013</v>
      </c>
      <c r="M21" s="39">
        <f t="shared" ca="1" si="6"/>
        <v>1971.2577168980006</v>
      </c>
      <c r="N21" s="39">
        <f t="shared" ca="1" si="6"/>
        <v>251.62751399999999</v>
      </c>
      <c r="O21" s="39">
        <f t="shared" ca="1" si="6"/>
        <v>2294.6052734720006</v>
      </c>
      <c r="P21" s="39">
        <f t="shared" ca="1" si="6"/>
        <v>1068.3937228004997</v>
      </c>
      <c r="Q21" s="39">
        <f t="shared" ca="1" si="6"/>
        <v>1593.8961200000001</v>
      </c>
      <c r="R21" s="39">
        <f t="shared" ca="1" si="6"/>
        <v>1117.0661155499995</v>
      </c>
      <c r="S21" s="39">
        <f t="shared" ca="1" si="6"/>
        <v>3934.3460631999997</v>
      </c>
      <c r="T21" s="39">
        <f t="shared" ca="1" si="6"/>
        <v>905.38939999999991</v>
      </c>
      <c r="U21" s="39">
        <f t="shared" ca="1" si="6"/>
        <v>1165.3224219499994</v>
      </c>
      <c r="V21" s="39">
        <f t="shared" ca="1" si="6"/>
        <v>3189.6882007999998</v>
      </c>
      <c r="W21" s="39">
        <f t="shared" ca="1" si="6"/>
        <v>855.36484283520053</v>
      </c>
      <c r="X21" s="39">
        <f t="shared" ca="1" si="6"/>
        <v>2059.7313200000003</v>
      </c>
      <c r="Y21" s="39">
        <f t="shared" ca="1" si="6"/>
        <v>2048.5684428799982</v>
      </c>
      <c r="Z21" s="39">
        <f t="shared" ca="1" si="6"/>
        <v>597.92814989628027</v>
      </c>
      <c r="AA21" s="39">
        <f t="shared" ca="1" si="6"/>
        <v>5817.090085472003</v>
      </c>
      <c r="AB21" s="39">
        <f t="shared" ca="1" si="6"/>
        <v>859.30378988171981</v>
      </c>
      <c r="AC21" s="39">
        <f t="shared" ca="1" si="6"/>
        <v>466.46151296488006</v>
      </c>
      <c r="AD21" s="39">
        <f t="shared" ca="1" si="6"/>
        <v>1063.761359372</v>
      </c>
      <c r="AE21" s="39">
        <f t="shared" ca="1" si="6"/>
        <v>1255.270822572</v>
      </c>
      <c r="AF21" s="39">
        <f t="shared" ca="1" si="6"/>
        <v>892.85344824999947</v>
      </c>
      <c r="AG21" s="39">
        <f t="shared" ca="1" si="6"/>
        <v>2305.6180468480002</v>
      </c>
      <c r="AH21" s="39">
        <f t="shared" ca="1" si="6"/>
        <v>154.94039399999997</v>
      </c>
      <c r="AI21" s="39">
        <f t="shared" ca="1" si="6"/>
        <v>133.56049199999998</v>
      </c>
      <c r="AJ21" s="39">
        <f t="shared" ca="1" si="6"/>
        <v>1430.1723284999994</v>
      </c>
      <c r="AK21" s="39">
        <f t="shared" ca="1" si="6"/>
        <v>1101.05</v>
      </c>
      <c r="AL21" s="39">
        <f t="shared" ca="1" si="6"/>
        <v>3228.2972999999997</v>
      </c>
      <c r="AM21" s="39">
        <f t="shared" ca="1" si="6"/>
        <v>615.3640236706799</v>
      </c>
      <c r="AN21" s="39">
        <f t="shared" ca="1" si="6"/>
        <v>2350.8692495999999</v>
      </c>
      <c r="AO21" s="39">
        <f t="shared" ca="1" si="6"/>
        <v>2531.1094440684801</v>
      </c>
      <c r="AP21" s="39">
        <f t="shared" ca="1" si="6"/>
        <v>2548.5616414720007</v>
      </c>
      <c r="AQ21" s="39">
        <f t="shared" ca="1" si="6"/>
        <v>1384.3112042759994</v>
      </c>
      <c r="AR21" s="39">
        <f t="shared" ca="1" si="6"/>
        <v>414.26711999999992</v>
      </c>
      <c r="AS21" s="39">
        <f t="shared" ca="1" si="6"/>
        <v>1733.65616</v>
      </c>
      <c r="AT21" s="39">
        <f t="shared" ca="1" si="6"/>
        <v>3005.9183008</v>
      </c>
    </row>
    <row r="22" spans="2:46" ht="33" customHeight="1" thickBot="1" x14ac:dyDescent="0.35"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</row>
    <row r="23" spans="2:46" ht="18.600000000000001" thickBot="1" x14ac:dyDescent="0.4">
      <c r="B23" s="131" t="s">
        <v>473</v>
      </c>
      <c r="C23" s="132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</row>
    <row r="24" spans="2:46" x14ac:dyDescent="0.3">
      <c r="B24" s="68" t="s">
        <v>474</v>
      </c>
      <c r="C24" s="74" t="s">
        <v>467</v>
      </c>
      <c r="D24" s="58" cm="1">
        <f t="array" ref="D24:AT24">TRANSPOSE('predictions_with_index Rect'!C3:C45)</f>
        <v>1671.8036</v>
      </c>
      <c r="E24" s="50">
        <v>2216.4684999999999</v>
      </c>
      <c r="F24" s="50">
        <v>252.41159999999999</v>
      </c>
      <c r="G24" s="50">
        <v>1728.6447000000001</v>
      </c>
      <c r="H24" s="50">
        <v>1678.2467999999999</v>
      </c>
      <c r="I24" s="50">
        <v>2992.1057000000001</v>
      </c>
      <c r="J24" s="50">
        <v>1890.6</v>
      </c>
      <c r="K24" s="50">
        <v>3158.4672999999998</v>
      </c>
      <c r="L24" s="50">
        <v>696.02059999999994</v>
      </c>
      <c r="M24" s="50">
        <v>1781.6558</v>
      </c>
      <c r="N24" s="50">
        <v>194.54749000000001</v>
      </c>
      <c r="O24" s="50">
        <v>1992.1975</v>
      </c>
      <c r="P24" s="50">
        <v>1368.7324000000001</v>
      </c>
      <c r="Q24" s="50">
        <v>1086.5935999999999</v>
      </c>
      <c r="R24" s="50">
        <v>1415.8552</v>
      </c>
      <c r="S24" s="50">
        <v>4781.8320000000003</v>
      </c>
      <c r="T24" s="50">
        <v>836.09360000000004</v>
      </c>
      <c r="U24" s="50">
        <v>1187.5066999999999</v>
      </c>
      <c r="V24" s="50">
        <v>3340.4652999999998</v>
      </c>
      <c r="W24" s="50">
        <v>930.14570000000003</v>
      </c>
      <c r="X24" s="50">
        <v>972.50519999999995</v>
      </c>
      <c r="Y24" s="50">
        <v>2132.3519999999999</v>
      </c>
      <c r="Z24" s="50">
        <v>810.49567000000002</v>
      </c>
      <c r="AA24" s="50">
        <v>3152.2979</v>
      </c>
      <c r="AB24" s="50">
        <v>983.91560000000004</v>
      </c>
      <c r="AC24" s="50">
        <v>515.52629999999999</v>
      </c>
      <c r="AD24" s="50">
        <v>1039.4655</v>
      </c>
      <c r="AE24" s="50">
        <v>1078.0518</v>
      </c>
      <c r="AF24" s="50">
        <v>1060.6224</v>
      </c>
      <c r="AG24" s="50">
        <v>2376.3157000000001</v>
      </c>
      <c r="AH24" s="50">
        <v>128.20294000000001</v>
      </c>
      <c r="AI24" s="50">
        <v>121.29179000000001</v>
      </c>
      <c r="AJ24" s="50">
        <v>1200.008</v>
      </c>
      <c r="AK24" s="50">
        <v>1397.6685</v>
      </c>
      <c r="AL24" s="50">
        <v>3027.2869000000001</v>
      </c>
      <c r="AM24" s="50">
        <v>639.76790000000005</v>
      </c>
      <c r="AN24" s="50">
        <v>2837.0360999999998</v>
      </c>
      <c r="AO24" s="50">
        <v>2724.1161999999999</v>
      </c>
      <c r="AP24" s="50">
        <v>2697.3694</v>
      </c>
      <c r="AQ24" s="50">
        <v>1383.0790999999999</v>
      </c>
      <c r="AR24" s="50">
        <v>359.10973999999999</v>
      </c>
      <c r="AS24" s="50">
        <v>1908.4484</v>
      </c>
      <c r="AT24" s="50">
        <v>3326.6561999999999</v>
      </c>
    </row>
    <row r="25" spans="2:46" x14ac:dyDescent="0.3">
      <c r="B25" s="42" t="s">
        <v>488</v>
      </c>
      <c r="C25" s="75" t="s">
        <v>467</v>
      </c>
      <c r="D25" s="53">
        <f ca="1">IF(D9="Rectangular",OFFSET(Rect!$N$7,D$3-1,),OFFSET(Circular!$N$3,D$3-1,))</f>
        <v>1566</v>
      </c>
      <c r="E25" s="33">
        <f ca="1">IF(E9="Rectangular",OFFSET(Rect!$N$7,E$3-1,),OFFSET(Circular!$N$3,E$3-1,))</f>
        <v>2195</v>
      </c>
      <c r="F25" s="33">
        <f ca="1">IF(F9="Rectangular",OFFSET(Rect!$N$7,F$3-1,),OFFSET(Circular!$N$3,F$3-1,))</f>
        <v>252</v>
      </c>
      <c r="G25" s="33">
        <f ca="1">IF(G9="Rectangular",OFFSET(Rect!$N$7,G$3-1,),OFFSET(Circular!$N$3,G$3-1,))</f>
        <v>1620</v>
      </c>
      <c r="H25" s="33">
        <f ca="1">IF(H9="Rectangular",OFFSET(Rect!$N$7,H$3-1,),OFFSET(Circular!$N$3,H$3-1,))</f>
        <v>1765.1</v>
      </c>
      <c r="I25" s="33">
        <f ca="1">IF(I9="Rectangular",OFFSET(Rect!$N$7,I$3-1,),OFFSET(Circular!$N$3,I$3-1,))</f>
        <v>3181</v>
      </c>
      <c r="J25" s="33">
        <f ca="1">IF(J9="Rectangular",OFFSET(Rect!$N$7,J$3-1,),OFFSET(Circular!$N$3,J$3-1,))</f>
        <v>2039.6</v>
      </c>
      <c r="K25" s="33">
        <f ca="1">IF(K9="Rectangular",OFFSET(Rect!$N$7,K$3-1,),OFFSET(Circular!$N$3,K$3-1,))</f>
        <v>3061</v>
      </c>
      <c r="L25" s="33">
        <f ca="1">IF(L9="Rectangular",OFFSET(Rect!$N$7,L$3-1,),OFFSET(Circular!$N$3,L$3-1,))</f>
        <v>716</v>
      </c>
      <c r="M25" s="33">
        <f ca="1">IF(M9="Rectangular",OFFSET(Rect!$N$7,M$3-1,),OFFSET(Circular!$N$3,M$3-1,))</f>
        <v>1620</v>
      </c>
      <c r="N25" s="33">
        <f ca="1">IF(N9="Rectangular",OFFSET(Rect!$N$7,N$3-1,),OFFSET(Circular!$N$3,N$3-1,))</f>
        <v>203</v>
      </c>
      <c r="O25" s="33">
        <f ca="1">IF(O9="Rectangular",OFFSET(Rect!$N$7,O$3-1,),OFFSET(Circular!$N$3,O$3-1,))</f>
        <v>1787</v>
      </c>
      <c r="P25" s="33">
        <f ca="1">IF(P9="Rectangular",OFFSET(Rect!$N$7,P$3-1,),OFFSET(Circular!$N$3,P$3-1,))</f>
        <v>1255.2</v>
      </c>
      <c r="Q25" s="33">
        <f ca="1">IF(Q9="Rectangular",OFFSET(Rect!$N$7,Q$3-1,),OFFSET(Circular!$N$3,Q$3-1,))</f>
        <v>1049</v>
      </c>
      <c r="R25" s="33">
        <f ca="1">IF(R9="Rectangular",OFFSET(Rect!$N$7,R$3-1,),OFFSET(Circular!$N$3,R$3-1,))</f>
        <v>1461</v>
      </c>
      <c r="S25" s="33">
        <f ca="1">IF(S9="Rectangular",OFFSET(Rect!$N$7,S$3-1,),OFFSET(Circular!$N$3,S$3-1,))</f>
        <v>5323</v>
      </c>
      <c r="T25" s="33">
        <f ca="1">IF(T9="Rectangular",OFFSET(Rect!$N$7,T$3-1,),OFFSET(Circular!$N$3,T$3-1,))</f>
        <v>1038.9000000000001</v>
      </c>
      <c r="U25" s="33">
        <f ca="1">IF(U9="Rectangular",OFFSET(Rect!$N$7,U$3-1,),OFFSET(Circular!$N$3,U$3-1,))</f>
        <v>1074</v>
      </c>
      <c r="V25" s="33">
        <f ca="1">IF(V9="Rectangular",OFFSET(Rect!$N$7,V$3-1,),OFFSET(Circular!$N$3,V$3-1,))</f>
        <v>3337</v>
      </c>
      <c r="W25" s="33">
        <f ca="1">IF(W9="Rectangular",OFFSET(Rect!$N$7,W$3-1,),OFFSET(Circular!$N$3,W$3-1,))</f>
        <v>871.5</v>
      </c>
      <c r="X25" s="33">
        <f ca="1">IF(X9="Rectangular",OFFSET(Rect!$N$7,X$3-1,),OFFSET(Circular!$N$3,X$3-1,))</f>
        <v>882</v>
      </c>
      <c r="Y25" s="33">
        <f ca="1">IF(Y9="Rectangular",OFFSET(Rect!$N$7,Y$3-1,),OFFSET(Circular!$N$3,Y$3-1,))</f>
        <v>2151.5</v>
      </c>
      <c r="Z25" s="33">
        <f ca="1">IF(Z9="Rectangular",OFFSET(Rect!$N$7,Z$3-1,),OFFSET(Circular!$N$3,Z$3-1,))</f>
        <v>712.6</v>
      </c>
      <c r="AA25" s="33">
        <f ca="1">IF(AA9="Rectangular",OFFSET(Rect!$N$7,AA$3-1,),OFFSET(Circular!$N$3,AA$3-1,))</f>
        <v>4484</v>
      </c>
      <c r="AB25" s="33">
        <f ca="1">IF(AB9="Rectangular",OFFSET(Rect!$N$7,AB$3-1,),OFFSET(Circular!$N$3,AB$3-1,))</f>
        <v>999.6</v>
      </c>
      <c r="AC25" s="33">
        <f ca="1">IF(AC9="Rectangular",OFFSET(Rect!$N$7,AC$3-1,),OFFSET(Circular!$N$3,AC$3-1,))</f>
        <v>531.79999999999995</v>
      </c>
      <c r="AD25" s="33">
        <f ca="1">IF(AD9="Rectangular",OFFSET(Rect!$N$7,AD$3-1,),OFFSET(Circular!$N$3,AD$3-1,))</f>
        <v>1090.5</v>
      </c>
      <c r="AE25" s="33">
        <f ca="1">IF(AE9="Rectangular",OFFSET(Rect!$N$7,AE$3-1,),OFFSET(Circular!$N$3,AE$3-1,))</f>
        <v>881.5</v>
      </c>
      <c r="AF25" s="33">
        <f ca="1">IF(AF9="Rectangular",OFFSET(Rect!$N$7,AF$3-1,),OFFSET(Circular!$N$3,AF$3-1,))</f>
        <v>1035</v>
      </c>
      <c r="AG25" s="33">
        <f ca="1">IF(AG9="Rectangular",OFFSET(Rect!$N$7,AG$3-1,),OFFSET(Circular!$N$3,AG$3-1,))</f>
        <v>2151</v>
      </c>
      <c r="AH25" s="33">
        <f ca="1">IF(AH9="Rectangular",OFFSET(Rect!$N$7,AH$3-1,),OFFSET(Circular!$N$3,AH$3-1,))</f>
        <v>117</v>
      </c>
      <c r="AI25" s="33">
        <f ca="1">IF(AI9="Rectangular",OFFSET(Rect!$N$7,AI$3-1,),OFFSET(Circular!$N$3,AI$3-1,))</f>
        <v>126</v>
      </c>
      <c r="AJ25" s="33">
        <f ca="1">IF(AJ9="Rectangular",OFFSET(Rect!$N$7,AJ$3-1,),OFFSET(Circular!$N$3,AJ$3-1,))</f>
        <v>1258.8</v>
      </c>
      <c r="AK25" s="33">
        <f ca="1">IF(AK9="Rectangular",OFFSET(Rect!$N$7,AK$3-1,),OFFSET(Circular!$N$3,AK$3-1,))</f>
        <v>1410</v>
      </c>
      <c r="AL25" s="33">
        <f ca="1">IF(AL9="Rectangular",OFFSET(Rect!$N$7,AL$3-1,),OFFSET(Circular!$N$3,AL$3-1,))</f>
        <v>3020</v>
      </c>
      <c r="AM25" s="33">
        <f ca="1">IF(AM9="Rectangular",OFFSET(Rect!$N$7,AM$3-1,),OFFSET(Circular!$N$3,AM$3-1,))</f>
        <v>712.2</v>
      </c>
      <c r="AN25" s="33">
        <f ca="1">IF(AN9="Rectangular",OFFSET(Rect!$N$7,AN$3-1,),OFFSET(Circular!$N$3,AN$3-1,))</f>
        <v>2611</v>
      </c>
      <c r="AO25" s="33">
        <f ca="1">IF(AO9="Rectangular",OFFSET(Rect!$N$7,AO$3-1,),OFFSET(Circular!$N$3,AO$3-1,))</f>
        <v>2768.1</v>
      </c>
      <c r="AP25" s="33">
        <f ca="1">IF(AP9="Rectangular",OFFSET(Rect!$N$7,AP$3-1,),OFFSET(Circular!$N$3,AP$3-1,))</f>
        <v>2446</v>
      </c>
      <c r="AQ25" s="33">
        <f ca="1">IF(AQ9="Rectangular",OFFSET(Rect!$N$7,AQ$3-1,),OFFSET(Circular!$N$3,AQ$3-1,))</f>
        <v>1350.2</v>
      </c>
      <c r="AR25" s="33">
        <f ca="1">IF(AR9="Rectangular",OFFSET(Rect!$N$7,AR$3-1,),OFFSET(Circular!$N$3,AR$3-1,))</f>
        <v>413</v>
      </c>
      <c r="AS25" s="33">
        <f ca="1">IF(AS9="Rectangular",OFFSET(Rect!$N$7,AS$3-1,),OFFSET(Circular!$N$3,AS$3-1,))</f>
        <v>2275</v>
      </c>
      <c r="AT25" s="33">
        <f ca="1">IF(AT9="Rectangular",OFFSET(Rect!$N$7,AT$3-1,),OFFSET(Circular!$N$3,AT$3-1,))</f>
        <v>3339</v>
      </c>
    </row>
    <row r="26" spans="2:46" x14ac:dyDescent="0.3">
      <c r="B26" s="69" t="s">
        <v>390</v>
      </c>
      <c r="C26" s="75" t="s">
        <v>476</v>
      </c>
      <c r="D26" s="59">
        <f ca="1">ABS((D24-D25)/D24*100)</f>
        <v>6.3287099034838761</v>
      </c>
      <c r="E26" s="59">
        <f ca="1">ABS((E24-E25)/E24*100)</f>
        <v>0.96859034991924986</v>
      </c>
      <c r="F26" s="59">
        <f t="shared" ref="F26:AT26" ca="1" si="7">ABS((F24-F25)/F24*100)</f>
        <v>0.16306699058204649</v>
      </c>
      <c r="G26" s="59">
        <f t="shared" ca="1" si="7"/>
        <v>6.2849641687502382</v>
      </c>
      <c r="H26" s="59">
        <f t="shared" ca="1" si="7"/>
        <v>5.175234059734243</v>
      </c>
      <c r="I26" s="59">
        <f t="shared" ca="1" si="7"/>
        <v>6.3130891398656113</v>
      </c>
      <c r="J26" s="59">
        <f t="shared" ca="1" si="7"/>
        <v>7.8810959483761769</v>
      </c>
      <c r="K26" s="59">
        <f t="shared" ca="1" si="7"/>
        <v>3.0859049894231867</v>
      </c>
      <c r="L26" s="59">
        <f t="shared" ca="1" si="7"/>
        <v>2.8705184875275327</v>
      </c>
      <c r="M26" s="59">
        <f t="shared" ca="1" si="7"/>
        <v>9.0733462658724555</v>
      </c>
      <c r="N26" s="59">
        <f t="shared" ca="1" si="7"/>
        <v>4.344702673881832</v>
      </c>
      <c r="O26" s="59">
        <f t="shared" ca="1" si="7"/>
        <v>10.300058101669137</v>
      </c>
      <c r="P26" s="59">
        <f t="shared" ca="1" si="7"/>
        <v>8.2947112233187479</v>
      </c>
      <c r="Q26" s="59">
        <f t="shared" ca="1" si="7"/>
        <v>3.4597663744752336</v>
      </c>
      <c r="R26" s="59">
        <f t="shared" ca="1" si="7"/>
        <v>3.1885181479010023</v>
      </c>
      <c r="S26" s="59">
        <f t="shared" ca="1" si="7"/>
        <v>11.317168817306831</v>
      </c>
      <c r="T26" s="59">
        <f t="shared" ca="1" si="7"/>
        <v>24.256422965084298</v>
      </c>
      <c r="U26" s="59">
        <f t="shared" ca="1" si="7"/>
        <v>9.5584050178411548</v>
      </c>
      <c r="V26" s="59">
        <f t="shared" ca="1" si="7"/>
        <v>0.10373704525533742</v>
      </c>
      <c r="W26" s="59">
        <f t="shared" ca="1" si="7"/>
        <v>6.3050014637491767</v>
      </c>
      <c r="X26" s="59">
        <f t="shared" ca="1" si="7"/>
        <v>9.3063975390568565</v>
      </c>
      <c r="Y26" s="59">
        <f t="shared" ca="1" si="7"/>
        <v>0.89797556876163687</v>
      </c>
      <c r="Z26" s="59">
        <f t="shared" ca="1" si="7"/>
        <v>12.078493892509011</v>
      </c>
      <c r="AA26" s="59">
        <f t="shared" ca="1" si="7"/>
        <v>42.245439430074164</v>
      </c>
      <c r="AB26" s="59">
        <f t="shared" ca="1" si="7"/>
        <v>1.5940798174152317</v>
      </c>
      <c r="AC26" s="59">
        <f t="shared" ca="1" si="7"/>
        <v>3.1567157679443243</v>
      </c>
      <c r="AD26" s="59">
        <f t="shared" ca="1" si="7"/>
        <v>4.909686757280542</v>
      </c>
      <c r="AE26" s="59">
        <f t="shared" ca="1" si="7"/>
        <v>18.232129476524221</v>
      </c>
      <c r="AF26" s="59">
        <f t="shared" ca="1" si="7"/>
        <v>2.4157890687581154</v>
      </c>
      <c r="AG26" s="59">
        <f t="shared" ca="1" si="7"/>
        <v>9.4817241665322545</v>
      </c>
      <c r="AH26" s="59">
        <f t="shared" ca="1" si="7"/>
        <v>8.7384423477340007</v>
      </c>
      <c r="AI26" s="59">
        <f t="shared" ca="1" si="7"/>
        <v>3.8817219203377191</v>
      </c>
      <c r="AJ26" s="59">
        <f t="shared" ca="1" si="7"/>
        <v>4.8993006713288514</v>
      </c>
      <c r="AK26" s="59">
        <f t="shared" ca="1" si="7"/>
        <v>0.8822907577869864</v>
      </c>
      <c r="AL26" s="59">
        <f t="shared" ca="1" si="7"/>
        <v>0.24070728149353995</v>
      </c>
      <c r="AM26" s="59">
        <f t="shared" ca="1" si="7"/>
        <v>11.321621481790503</v>
      </c>
      <c r="AN26" s="59">
        <f t="shared" ca="1" si="7"/>
        <v>7.9673325270693525</v>
      </c>
      <c r="AO26" s="59">
        <f t="shared" ca="1" si="7"/>
        <v>1.6146080699494378</v>
      </c>
      <c r="AP26" s="59">
        <f t="shared" ca="1" si="7"/>
        <v>9.319057300790913</v>
      </c>
      <c r="AQ26" s="59">
        <f t="shared" ca="1" si="7"/>
        <v>2.377239306124999</v>
      </c>
      <c r="AR26" s="59">
        <f t="shared" ca="1" si="7"/>
        <v>15.006627222085376</v>
      </c>
      <c r="AS26" s="59">
        <f t="shared" ca="1" si="7"/>
        <v>19.206785994318736</v>
      </c>
      <c r="AT26" s="59">
        <f t="shared" ca="1" si="7"/>
        <v>0.3710572796792197</v>
      </c>
    </row>
    <row r="27" spans="2:46" x14ac:dyDescent="0.3">
      <c r="B27" s="69" t="s">
        <v>478</v>
      </c>
      <c r="C27" s="75" t="s">
        <v>467</v>
      </c>
      <c r="D27" s="39">
        <f ca="1">D21</f>
        <v>1509.6888123120002</v>
      </c>
      <c r="E27" s="32">
        <f ca="1">E21</f>
        <v>2359.0063472640009</v>
      </c>
      <c r="F27" s="32">
        <f t="shared" ref="F27:AT27" ca="1" si="8">F21</f>
        <v>370.68143399999997</v>
      </c>
      <c r="G27" s="32">
        <f t="shared" ca="1" si="8"/>
        <v>2009.65248</v>
      </c>
      <c r="H27" s="32">
        <f t="shared" ca="1" si="8"/>
        <v>1755.0440628223992</v>
      </c>
      <c r="I27" s="32">
        <f t="shared" ca="1" si="8"/>
        <v>3305.4213831680008</v>
      </c>
      <c r="J27" s="32">
        <f t="shared" ca="1" si="8"/>
        <v>1784.0060696000014</v>
      </c>
      <c r="K27" s="32">
        <f t="shared" ca="1" si="8"/>
        <v>2879.4846096000001</v>
      </c>
      <c r="L27" s="32">
        <f t="shared" ca="1" si="8"/>
        <v>578.11768825000013</v>
      </c>
      <c r="M27" s="32">
        <f t="shared" ca="1" si="8"/>
        <v>1971.2577168980006</v>
      </c>
      <c r="N27" s="32">
        <f t="shared" ca="1" si="8"/>
        <v>251.62751399999999</v>
      </c>
      <c r="O27" s="32">
        <f t="shared" ca="1" si="8"/>
        <v>2294.6052734720006</v>
      </c>
      <c r="P27" s="32">
        <f t="shared" ca="1" si="8"/>
        <v>1068.3937228004997</v>
      </c>
      <c r="Q27" s="32">
        <f t="shared" ca="1" si="8"/>
        <v>1593.8961200000001</v>
      </c>
      <c r="R27" s="32">
        <f t="shared" ca="1" si="8"/>
        <v>1117.0661155499995</v>
      </c>
      <c r="S27" s="32">
        <f t="shared" ca="1" si="8"/>
        <v>3934.3460631999997</v>
      </c>
      <c r="T27" s="32">
        <f t="shared" ca="1" si="8"/>
        <v>905.38939999999991</v>
      </c>
      <c r="U27" s="32">
        <f t="shared" ca="1" si="8"/>
        <v>1165.3224219499994</v>
      </c>
      <c r="V27" s="32">
        <f t="shared" ca="1" si="8"/>
        <v>3189.6882007999998</v>
      </c>
      <c r="W27" s="32">
        <f t="shared" ca="1" si="8"/>
        <v>855.36484283520053</v>
      </c>
      <c r="X27" s="32">
        <f t="shared" ca="1" si="8"/>
        <v>2059.7313200000003</v>
      </c>
      <c r="Y27" s="32">
        <f t="shared" ca="1" si="8"/>
        <v>2048.5684428799982</v>
      </c>
      <c r="Z27" s="32">
        <f t="shared" ca="1" si="8"/>
        <v>597.92814989628027</v>
      </c>
      <c r="AA27" s="32">
        <f t="shared" ca="1" si="8"/>
        <v>5817.090085472003</v>
      </c>
      <c r="AB27" s="32">
        <f t="shared" ca="1" si="8"/>
        <v>859.30378988171981</v>
      </c>
      <c r="AC27" s="32">
        <f t="shared" ca="1" si="8"/>
        <v>466.46151296488006</v>
      </c>
      <c r="AD27" s="32">
        <f t="shared" ca="1" si="8"/>
        <v>1063.761359372</v>
      </c>
      <c r="AE27" s="32">
        <f t="shared" ca="1" si="8"/>
        <v>1255.270822572</v>
      </c>
      <c r="AF27" s="32">
        <f t="shared" ca="1" si="8"/>
        <v>892.85344824999947</v>
      </c>
      <c r="AG27" s="32">
        <f t="shared" ca="1" si="8"/>
        <v>2305.6180468480002</v>
      </c>
      <c r="AH27" s="32">
        <f t="shared" ca="1" si="8"/>
        <v>154.94039399999997</v>
      </c>
      <c r="AI27" s="32">
        <f t="shared" ca="1" si="8"/>
        <v>133.56049199999998</v>
      </c>
      <c r="AJ27" s="32">
        <f t="shared" ca="1" si="8"/>
        <v>1430.1723284999994</v>
      </c>
      <c r="AK27" s="32">
        <f t="shared" ca="1" si="8"/>
        <v>1101.05</v>
      </c>
      <c r="AL27" s="32">
        <f t="shared" ca="1" si="8"/>
        <v>3228.2972999999997</v>
      </c>
      <c r="AM27" s="32">
        <f t="shared" ca="1" si="8"/>
        <v>615.3640236706799</v>
      </c>
      <c r="AN27" s="32">
        <f t="shared" ca="1" si="8"/>
        <v>2350.8692495999999</v>
      </c>
      <c r="AO27" s="32">
        <f t="shared" ca="1" si="8"/>
        <v>2531.1094440684801</v>
      </c>
      <c r="AP27" s="32">
        <f t="shared" ca="1" si="8"/>
        <v>2548.5616414720007</v>
      </c>
      <c r="AQ27" s="32">
        <f t="shared" ca="1" si="8"/>
        <v>1384.3112042759994</v>
      </c>
      <c r="AR27" s="32">
        <f t="shared" ca="1" si="8"/>
        <v>414.26711999999992</v>
      </c>
      <c r="AS27" s="32">
        <f t="shared" ca="1" si="8"/>
        <v>1733.65616</v>
      </c>
      <c r="AT27" s="32">
        <f t="shared" ca="1" si="8"/>
        <v>3005.9183008</v>
      </c>
    </row>
    <row r="28" spans="2:46" ht="15" thickBot="1" x14ac:dyDescent="0.35">
      <c r="B28" s="70" t="s">
        <v>390</v>
      </c>
      <c r="C28" s="76" t="s">
        <v>476</v>
      </c>
      <c r="D28" s="59">
        <f ca="1">ABS(D25-D27)/D25*100</f>
        <v>3.5958612827586069</v>
      </c>
      <c r="E28" s="51">
        <f ca="1">ABS(E25-E27)/E25*100</f>
        <v>7.471815365102545</v>
      </c>
      <c r="F28" s="51">
        <f t="shared" ref="F28:AT28" ca="1" si="9">ABS(F25-F27)/F25*100</f>
        <v>47.095807142857133</v>
      </c>
      <c r="G28" s="51">
        <f t="shared" ca="1" si="9"/>
        <v>24.052622222222219</v>
      </c>
      <c r="H28" s="51">
        <f t="shared" ca="1" si="9"/>
        <v>0.56970920500825761</v>
      </c>
      <c r="I28" s="51">
        <f t="shared" ca="1" si="9"/>
        <v>3.9113921146809441</v>
      </c>
      <c r="J28" s="51">
        <f t="shared" ca="1" si="9"/>
        <v>12.531571406157996</v>
      </c>
      <c r="K28" s="51">
        <f t="shared" ca="1" si="9"/>
        <v>5.9299376151584413</v>
      </c>
      <c r="L28" s="51">
        <f t="shared" ca="1" si="9"/>
        <v>19.257306110335179</v>
      </c>
      <c r="M28" s="51">
        <f t="shared" ca="1" si="9"/>
        <v>21.682575117160528</v>
      </c>
      <c r="N28" s="51">
        <f t="shared" ca="1" si="9"/>
        <v>23.954440394088667</v>
      </c>
      <c r="O28" s="51">
        <f t="shared" ca="1" si="9"/>
        <v>28.405443395187497</v>
      </c>
      <c r="P28" s="51">
        <f t="shared" ca="1" si="9"/>
        <v>14.882590599067901</v>
      </c>
      <c r="Q28" s="51">
        <f t="shared" ca="1" si="9"/>
        <v>51.944339370829375</v>
      </c>
      <c r="R28" s="51">
        <f t="shared" ca="1" si="9"/>
        <v>23.540991406570878</v>
      </c>
      <c r="S28" s="51">
        <f t="shared" ca="1" si="9"/>
        <v>26.087806439977463</v>
      </c>
      <c r="T28" s="51">
        <f t="shared" ca="1" si="9"/>
        <v>12.851150255077501</v>
      </c>
      <c r="U28" s="51">
        <f t="shared" ca="1" si="9"/>
        <v>8.5030188035381151</v>
      </c>
      <c r="V28" s="51">
        <f t="shared" ca="1" si="9"/>
        <v>4.4144980281690209</v>
      </c>
      <c r="W28" s="51">
        <f t="shared" ca="1" si="9"/>
        <v>1.851423656316634</v>
      </c>
      <c r="X28" s="51">
        <f t="shared" ca="1" si="9"/>
        <v>133.52962811791386</v>
      </c>
      <c r="Y28" s="51">
        <f t="shared" ca="1" si="9"/>
        <v>4.7841764871021057</v>
      </c>
      <c r="Z28" s="51">
        <f t="shared" ca="1" si="9"/>
        <v>16.092036219999965</v>
      </c>
      <c r="AA28" s="51">
        <f t="shared" ca="1" si="9"/>
        <v>29.729930541302473</v>
      </c>
      <c r="AB28" s="51">
        <f t="shared" ca="1" si="9"/>
        <v>14.03523510587037</v>
      </c>
      <c r="AC28" s="51">
        <f t="shared" ca="1" si="9"/>
        <v>12.286289401113182</v>
      </c>
      <c r="AD28" s="51">
        <f t="shared" ca="1" si="9"/>
        <v>2.4519615431453445</v>
      </c>
      <c r="AE28" s="51">
        <f t="shared" ca="1" si="9"/>
        <v>42.401681516959734</v>
      </c>
      <c r="AF28" s="51">
        <f t="shared" ca="1" si="9"/>
        <v>13.733966352657056</v>
      </c>
      <c r="AG28" s="51">
        <f t="shared" ca="1" si="9"/>
        <v>7.1881937167828998</v>
      </c>
      <c r="AH28" s="51">
        <f t="shared" ca="1" si="9"/>
        <v>32.427687179487151</v>
      </c>
      <c r="AI28" s="51">
        <f t="shared" ca="1" si="9"/>
        <v>6.0003904761904616</v>
      </c>
      <c r="AJ28" s="51">
        <f t="shared" ca="1" si="9"/>
        <v>13.613944113441326</v>
      </c>
      <c r="AK28" s="51">
        <f t="shared" ca="1" si="9"/>
        <v>21.911347517730501</v>
      </c>
      <c r="AL28" s="51">
        <f t="shared" ca="1" si="9"/>
        <v>6.8972615894039651</v>
      </c>
      <c r="AM28" s="51">
        <f t="shared" ca="1" si="9"/>
        <v>13.596739164465058</v>
      </c>
      <c r="AN28" s="51">
        <f t="shared" ca="1" si="9"/>
        <v>9.9628782229031074</v>
      </c>
      <c r="AO28" s="51">
        <f t="shared" ca="1" si="9"/>
        <v>8.5614882385578497</v>
      </c>
      <c r="AP28" s="51">
        <f t="shared" ca="1" si="9"/>
        <v>4.193035219623904</v>
      </c>
      <c r="AQ28" s="51">
        <f t="shared" ca="1" si="9"/>
        <v>2.5263815935416529</v>
      </c>
      <c r="AR28" s="51">
        <f t="shared" ca="1" si="9"/>
        <v>0.30680871670700249</v>
      </c>
      <c r="AS28" s="51">
        <f t="shared" ca="1" si="9"/>
        <v>23.795333626373626</v>
      </c>
      <c r="AT28" s="51">
        <f t="shared" ca="1" si="9"/>
        <v>9.9754926385145257</v>
      </c>
    </row>
  </sheetData>
  <mergeCells count="4">
    <mergeCell ref="B2:C2"/>
    <mergeCell ref="B3:C3"/>
    <mergeCell ref="B8:C8"/>
    <mergeCell ref="B23:C23"/>
  </mergeCells>
  <conditionalFormatting sqref="D26:AT2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8:AT28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disablePrompts="1" count="1">
    <dataValidation type="list" allowBlank="1" showInputMessage="1" showErrorMessage="1" sqref="D9:AT9" xr:uid="{BBD79E1D-0D8F-4C18-9265-3E32BA724349}">
      <formula1>"Rectangular, Circular"</formula1>
    </dataValidation>
  </dataValidations>
  <pageMargins left="0.7" right="0.7" top="0.75" bottom="0.75" header="0.3" footer="0.3"/>
  <pageSetup scale="74" orientation="portrait" r:id="rId1"/>
  <colBreaks count="2" manualBreakCount="2">
    <brk id="7" max="1048575" man="1"/>
    <brk id="11" max="1048575" man="1"/>
  </col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71C7C-7361-4812-9C07-ECE2DB79EEE3}">
  <dimension ref="A1:AT30"/>
  <sheetViews>
    <sheetView topLeftCell="A13" workbookViewId="0">
      <selection activeCell="D24" sqref="D24"/>
    </sheetView>
  </sheetViews>
  <sheetFormatPr defaultColWidth="17.88671875" defaultRowHeight="14.4" x14ac:dyDescent="0.3"/>
  <cols>
    <col min="1" max="1" width="9.109375" customWidth="1"/>
    <col min="2" max="2" width="45.109375" style="8" bestFit="1" customWidth="1"/>
    <col min="3" max="3" width="5.109375" style="61" bestFit="1" customWidth="1"/>
    <col min="4" max="4" width="17.88671875" style="31"/>
  </cols>
  <sheetData>
    <row r="1" spans="1:46" ht="15" thickBot="1" x14ac:dyDescent="0.35"/>
    <row r="2" spans="1:46" s="40" customFormat="1" ht="29.25" customHeight="1" thickBot="1" x14ac:dyDescent="0.4">
      <c r="A2"/>
      <c r="B2" s="125" t="s">
        <v>480</v>
      </c>
      <c r="C2" s="126"/>
      <c r="D2" s="36"/>
    </row>
    <row r="3" spans="1:46" ht="18" x14ac:dyDescent="0.35">
      <c r="B3" s="127" t="s">
        <v>393</v>
      </c>
      <c r="C3" s="128"/>
      <c r="D3" s="52" cm="1">
        <f t="array" ref="D3:AT3">TRANSPOSE('predictions_with_index Rect'!A3:A45)+1</f>
        <v>31</v>
      </c>
      <c r="E3" s="52">
        <v>174</v>
      </c>
      <c r="F3" s="52">
        <v>141</v>
      </c>
      <c r="G3" s="52">
        <v>76</v>
      </c>
      <c r="H3" s="52">
        <v>61</v>
      </c>
      <c r="I3" s="52">
        <v>209</v>
      </c>
      <c r="J3" s="52">
        <v>46</v>
      </c>
      <c r="K3" s="52">
        <v>184</v>
      </c>
      <c r="L3" s="52">
        <v>10</v>
      </c>
      <c r="M3" s="52">
        <v>101</v>
      </c>
      <c r="N3" s="52">
        <v>138</v>
      </c>
      <c r="O3" s="52">
        <v>205</v>
      </c>
      <c r="P3" s="52">
        <v>157</v>
      </c>
      <c r="Q3" s="52">
        <v>83</v>
      </c>
      <c r="R3" s="52">
        <v>16</v>
      </c>
      <c r="S3" s="52">
        <v>201</v>
      </c>
      <c r="T3" s="52">
        <v>168</v>
      </c>
      <c r="U3" s="52">
        <v>19</v>
      </c>
      <c r="V3" s="52">
        <v>210</v>
      </c>
      <c r="W3" s="52">
        <v>87</v>
      </c>
      <c r="X3" s="52">
        <v>80</v>
      </c>
      <c r="Y3" s="52">
        <v>56</v>
      </c>
      <c r="Z3" s="52">
        <v>149</v>
      </c>
      <c r="AA3" s="52">
        <v>207</v>
      </c>
      <c r="AB3" s="52">
        <v>151</v>
      </c>
      <c r="AC3" s="52">
        <v>144</v>
      </c>
      <c r="AD3" s="52">
        <v>26</v>
      </c>
      <c r="AE3" s="52">
        <v>105</v>
      </c>
      <c r="AF3" s="52">
        <v>17</v>
      </c>
      <c r="AG3" s="52">
        <v>178</v>
      </c>
      <c r="AH3" s="52">
        <v>136</v>
      </c>
      <c r="AI3" s="52">
        <v>127</v>
      </c>
      <c r="AJ3" s="52">
        <v>110</v>
      </c>
      <c r="AK3" s="52">
        <v>69</v>
      </c>
      <c r="AL3" s="52">
        <v>74</v>
      </c>
      <c r="AM3" s="52">
        <v>148</v>
      </c>
      <c r="AN3" s="52">
        <v>182</v>
      </c>
      <c r="AO3" s="52">
        <v>97</v>
      </c>
      <c r="AP3" s="52">
        <v>190</v>
      </c>
      <c r="AQ3" s="52">
        <v>94</v>
      </c>
      <c r="AR3" s="52">
        <v>116</v>
      </c>
      <c r="AS3" s="52">
        <v>164</v>
      </c>
      <c r="AT3" s="52">
        <v>196</v>
      </c>
    </row>
    <row r="4" spans="1:46" ht="15.6" x14ac:dyDescent="0.3">
      <c r="B4" s="34" t="s">
        <v>394</v>
      </c>
      <c r="C4" s="62" t="s">
        <v>395</v>
      </c>
      <c r="D4" s="53">
        <f ca="1">IF(D9="Rectangular",OFFSET(Rect!$J$7,D$3-1,),OFFSET(Circular!$I$3,D$3-1,))</f>
        <v>320.60000000000002</v>
      </c>
      <c r="E4" s="53">
        <f ca="1">IF(E9="Rectangular",OFFSET(Rect!$J$7,E$3-1,),OFFSET(Circular!$I$3,E$3-1,))</f>
        <v>493</v>
      </c>
      <c r="F4" s="53">
        <f ca="1">IF(F9="Rectangular",OFFSET(Rect!$J$7,F$3-1,),OFFSET(Circular!$I$3,F$3-1,))</f>
        <v>293</v>
      </c>
      <c r="G4" s="53">
        <f ca="1">IF(G9="Rectangular",OFFSET(Rect!$J$7,G$3-1,),OFFSET(Circular!$I$3,G$3-1,))</f>
        <v>258</v>
      </c>
      <c r="H4" s="53">
        <f ca="1">IF(H9="Rectangular",OFFSET(Rect!$J$7,H$3-1,),OFFSET(Circular!$I$3,H$3-1,))</f>
        <v>400.7</v>
      </c>
      <c r="I4" s="53">
        <f ca="1">IF(I9="Rectangular",OFFSET(Rect!$J$7,I$3-1,),OFFSET(Circular!$I$3,I$3-1,))</f>
        <v>346.1</v>
      </c>
      <c r="J4" s="53">
        <f ca="1">IF(J9="Rectangular",OFFSET(Rect!$J$7,J$3-1,),OFFSET(Circular!$I$3,J$3-1,))</f>
        <v>292</v>
      </c>
      <c r="K4" s="53">
        <f ca="1">IF(K9="Rectangular",OFFSET(Rect!$J$7,K$3-1,),OFFSET(Circular!$I$3,K$3-1,))</f>
        <v>280.10000000000002</v>
      </c>
      <c r="L4" s="53">
        <f ca="1">IF(L9="Rectangular",OFFSET(Rect!$J$7,L$3-1,),OFFSET(Circular!$I$3,L$3-1,))</f>
        <v>320</v>
      </c>
      <c r="M4" s="53">
        <f ca="1">IF(M9="Rectangular",OFFSET(Rect!$J$7,M$3-1,),OFFSET(Circular!$I$3,M$3-1,))</f>
        <v>286.7</v>
      </c>
      <c r="N4" s="53">
        <f ca="1">IF(N9="Rectangular",OFFSET(Rect!$J$7,N$3-1,),OFFSET(Circular!$I$3,N$3-1,))</f>
        <v>258</v>
      </c>
      <c r="O4" s="53">
        <f ca="1">IF(O9="Rectangular",OFFSET(Rect!$J$7,O$3-1,),OFFSET(Circular!$I$3,O$3-1,))</f>
        <v>346.1</v>
      </c>
      <c r="P4" s="53">
        <f ca="1">IF(P9="Rectangular",OFFSET(Rect!$J$7,P$3-1,),OFFSET(Circular!$I$3,P$3-1,))</f>
        <v>288</v>
      </c>
      <c r="Q4" s="53">
        <f ca="1">IF(Q9="Rectangular",OFFSET(Rect!$J$7,Q$3-1,),OFFSET(Circular!$I$3,Q$3-1,))</f>
        <v>258</v>
      </c>
      <c r="R4" s="53">
        <f ca="1">IF(R9="Rectangular",OFFSET(Rect!$J$7,R$3-1,),OFFSET(Circular!$I$3,R$3-1,))</f>
        <v>274</v>
      </c>
      <c r="S4" s="53">
        <f ca="1">IF(S9="Rectangular",OFFSET(Rect!$J$7,S$3-1,),OFFSET(Circular!$I$3,S$3-1,))</f>
        <v>346.1</v>
      </c>
      <c r="T4" s="53">
        <f ca="1">IF(T9="Rectangular",OFFSET(Rect!$J$7,T$3-1,),OFFSET(Circular!$I$3,T$3-1,))</f>
        <v>300</v>
      </c>
      <c r="U4" s="53">
        <f ca="1">IF(U9="Rectangular",OFFSET(Rect!$J$7,U$3-1,),OFFSET(Circular!$I$3,U$3-1,))</f>
        <v>279</v>
      </c>
      <c r="V4" s="53">
        <f ca="1">IF(V9="Rectangular",OFFSET(Rect!$J$7,V$3-1,),OFFSET(Circular!$I$3,V$3-1,))</f>
        <v>346.1</v>
      </c>
      <c r="W4" s="53">
        <f ca="1">IF(W9="Rectangular",OFFSET(Rect!$J$7,W$3-1,),OFFSET(Circular!$I$3,W$3-1,))</f>
        <v>321</v>
      </c>
      <c r="X4" s="53">
        <f ca="1">IF(X9="Rectangular",OFFSET(Rect!$J$7,X$3-1,),OFFSET(Circular!$I$3,X$3-1,))</f>
        <v>258</v>
      </c>
      <c r="Y4" s="53">
        <f ca="1">IF(Y9="Rectangular",OFFSET(Rect!$J$7,Y$3-1,),OFFSET(Circular!$I$3,Y$3-1,))</f>
        <v>401</v>
      </c>
      <c r="Z4" s="53">
        <f ca="1">IF(Z9="Rectangular",OFFSET(Rect!$J$7,Z$3-1,),OFFSET(Circular!$I$3,Z$3-1,))</f>
        <v>333</v>
      </c>
      <c r="AA4" s="53">
        <f ca="1">IF(AA9="Rectangular",OFFSET(Rect!$J$7,AA$3-1,),OFFSET(Circular!$I$3,AA$3-1,))</f>
        <v>346.1</v>
      </c>
      <c r="AB4" s="53">
        <f ca="1">IF(AB9="Rectangular",OFFSET(Rect!$J$7,AB$3-1,),OFFSET(Circular!$I$3,AB$3-1,))</f>
        <v>333</v>
      </c>
      <c r="AC4" s="53">
        <f ca="1">IF(AC9="Rectangular",OFFSET(Rect!$J$7,AC$3-1,),OFFSET(Circular!$I$3,AC$3-1,))</f>
        <v>267</v>
      </c>
      <c r="AD4" s="53">
        <f ca="1">IF(AD9="Rectangular",OFFSET(Rect!$J$7,AD$3-1,),OFFSET(Circular!$I$3,AD$3-1,))</f>
        <v>274</v>
      </c>
      <c r="AE4" s="53">
        <f ca="1">IF(AE9="Rectangular",OFFSET(Rect!$J$7,AE$3-1,),OFFSET(Circular!$I$3,AE$3-1,))</f>
        <v>286.7</v>
      </c>
      <c r="AF4" s="53">
        <f ca="1">IF(AF9="Rectangular",OFFSET(Rect!$J$7,AF$3-1,),OFFSET(Circular!$I$3,AF$3-1,))</f>
        <v>279</v>
      </c>
      <c r="AG4" s="53">
        <f ca="1">IF(AG9="Rectangular",OFFSET(Rect!$J$7,AG$3-1,),OFFSET(Circular!$I$3,AG$3-1,))</f>
        <v>228.2</v>
      </c>
      <c r="AH4" s="53">
        <f ca="1">IF(AH9="Rectangular",OFFSET(Rect!$J$7,AH$3-1,),OFFSET(Circular!$I$3,AH$3-1,))</f>
        <v>258</v>
      </c>
      <c r="AI4" s="53">
        <f ca="1">IF(AI9="Rectangular",OFFSET(Rect!$J$7,AI$3-1,),OFFSET(Circular!$I$3,AI$3-1,))</f>
        <v>544</v>
      </c>
      <c r="AJ4" s="53">
        <f ca="1">IF(AJ9="Rectangular",OFFSET(Rect!$J$7,AJ$3-1,),OFFSET(Circular!$I$3,AJ$3-1,))</f>
        <v>339.6</v>
      </c>
      <c r="AK4" s="53">
        <f ca="1">IF(AK9="Rectangular",OFFSET(Rect!$J$7,AK$3-1,),OFFSET(Circular!$I$3,AK$3-1,))</f>
        <v>400.7</v>
      </c>
      <c r="AL4" s="53">
        <f ca="1">IF(AL9="Rectangular",OFFSET(Rect!$J$7,AL$3-1,),OFFSET(Circular!$I$3,AL$3-1,))</f>
        <v>258</v>
      </c>
      <c r="AM4" s="53">
        <f ca="1">IF(AM9="Rectangular",OFFSET(Rect!$J$7,AM$3-1,),OFFSET(Circular!$I$3,AM$3-1,))</f>
        <v>333</v>
      </c>
      <c r="AN4" s="53">
        <f ca="1">IF(AN9="Rectangular",OFFSET(Rect!$J$7,AN$3-1,),OFFSET(Circular!$I$3,AN$3-1,))</f>
        <v>324.39999999999998</v>
      </c>
      <c r="AO4" s="53">
        <f ca="1">IF(AO9="Rectangular",OFFSET(Rect!$J$7,AO$3-1,),OFFSET(Circular!$I$3,AO$3-1,))</f>
        <v>412</v>
      </c>
      <c r="AP4" s="53">
        <f ca="1">IF(AP9="Rectangular",OFFSET(Rect!$J$7,AP$3-1,),OFFSET(Circular!$I$3,AP$3-1,))</f>
        <v>269.3</v>
      </c>
      <c r="AQ4" s="53">
        <f ca="1">IF(AQ9="Rectangular",OFFSET(Rect!$J$7,AQ$3-1,),OFFSET(Circular!$I$3,AQ$3-1,))</f>
        <v>322</v>
      </c>
      <c r="AR4" s="53">
        <f ca="1">IF(AR9="Rectangular",OFFSET(Rect!$J$7,AR$3-1,),OFFSET(Circular!$I$3,AR$3-1,))</f>
        <v>242</v>
      </c>
      <c r="AS4" s="53">
        <f ca="1">IF(AS9="Rectangular",OFFSET(Rect!$J$7,AS$3-1,),OFFSET(Circular!$I$3,AS$3-1,))</f>
        <v>318</v>
      </c>
      <c r="AT4" s="53">
        <f ca="1">IF(AT9="Rectangular",OFFSET(Rect!$J$7,AT$3-1,),OFFSET(Circular!$I$3,AT$3-1,))</f>
        <v>269.3</v>
      </c>
    </row>
    <row r="5" spans="1:46" ht="15.6" x14ac:dyDescent="0.3">
      <c r="B5" s="34" t="s">
        <v>396</v>
      </c>
      <c r="C5" s="62" t="s">
        <v>395</v>
      </c>
      <c r="D5" s="54">
        <f ca="1">IF(D9="Rectangular",OFFSET(Rect!$M$7,D$3-1,),OFFSET(Circular!$M$3,D$3-1,))</f>
        <v>36.299999999999997</v>
      </c>
      <c r="E5" s="54">
        <f ca="1">IF(E9="Rectangular",OFFSET(Rect!$M$7,E$3-1,),OFFSET(Circular!$M$3,E$3-1,))</f>
        <v>54.5</v>
      </c>
      <c r="F5" s="54">
        <f ca="1">IF(F9="Rectangular",OFFSET(Rect!$M$7,F$3-1,),OFFSET(Circular!$M$3,F$3-1,))</f>
        <v>85.8</v>
      </c>
      <c r="G5" s="54">
        <f ca="1">IF(G9="Rectangular",OFFSET(Rect!$M$7,G$3-1,),OFFSET(Circular!$M$3,G$3-1,))</f>
        <v>49.9</v>
      </c>
      <c r="H5" s="54">
        <f ca="1">IF(H9="Rectangular",OFFSET(Rect!$M$7,H$3-1,),OFFSET(Circular!$M$3,H$3-1,))</f>
        <v>34.64</v>
      </c>
      <c r="I5" s="54">
        <f ca="1">IF(I9="Rectangular",OFFSET(Rect!$M$7,I$3-1,),OFFSET(Circular!$M$3,I$3-1,))</f>
        <v>45.84</v>
      </c>
      <c r="J5" s="54">
        <f ca="1">IF(J9="Rectangular",OFFSET(Rect!$M$7,J$3-1,),OFFSET(Circular!$M$3,J$3-1,))</f>
        <v>144.4</v>
      </c>
      <c r="K5" s="54">
        <f ca="1">IF(K9="Rectangular",OFFSET(Rect!$M$7,K$3-1,),OFFSET(Circular!$M$3,K$3-1,))</f>
        <v>31.4</v>
      </c>
      <c r="L5" s="54">
        <f ca="1">IF(L9="Rectangular",OFFSET(Rect!$M$7,L$3-1,),OFFSET(Circular!$M$3,L$3-1,))</f>
        <v>20</v>
      </c>
      <c r="M5" s="54">
        <f ca="1">IF(M9="Rectangular",OFFSET(Rect!$M$7,M$3-1,),OFFSET(Circular!$M$3,M$3-1,))</f>
        <v>50.72</v>
      </c>
      <c r="N5" s="54">
        <f ca="1">IF(N9="Rectangular",OFFSET(Rect!$M$7,N$3-1,),OFFSET(Circular!$M$3,N$3-1,))</f>
        <v>85.8</v>
      </c>
      <c r="O5" s="54">
        <f ca="1">IF(O9="Rectangular",OFFSET(Rect!$M$7,O$3-1,),OFFSET(Circular!$M$3,O$3-1,))</f>
        <v>33.839999999999996</v>
      </c>
      <c r="P5" s="54">
        <f ca="1">IF(P9="Rectangular",OFFSET(Rect!$M$7,P$3-1,),OFFSET(Circular!$M$3,P$3-1,))</f>
        <v>34.4</v>
      </c>
      <c r="Q5" s="54">
        <f ca="1">IF(Q9="Rectangular",OFFSET(Rect!$M$7,Q$3-1,),OFFSET(Circular!$M$3,Q$3-1,))</f>
        <v>63.6</v>
      </c>
      <c r="R5" s="54">
        <f ca="1">IF(R9="Rectangular",OFFSET(Rect!$M$7,R$3-1,),OFFSET(Circular!$M$3,R$3-1,))</f>
        <v>30</v>
      </c>
      <c r="S5" s="54">
        <f ca="1">IF(S9="Rectangular",OFFSET(Rect!$M$7,S$3-1,),OFFSET(Circular!$M$3,S$3-1,))</f>
        <v>33.119999999999997</v>
      </c>
      <c r="T5" s="54">
        <f ca="1">IF(T9="Rectangular",OFFSET(Rect!$M$7,T$3-1,),OFFSET(Circular!$M$3,T$3-1,))</f>
        <v>39</v>
      </c>
      <c r="U5" s="54">
        <f ca="1">IF(U9="Rectangular",OFFSET(Rect!$M$7,U$3-1,),OFFSET(Circular!$M$3,U$3-1,))</f>
        <v>30</v>
      </c>
      <c r="V5" s="54">
        <f ca="1">IF(V9="Rectangular",OFFSET(Rect!$M$7,V$3-1,),OFFSET(Circular!$M$3,V$3-1,))</f>
        <v>41.680000000000007</v>
      </c>
      <c r="W5" s="54">
        <f ca="1">IF(W9="Rectangular",OFFSET(Rect!$M$7,W$3-1,),OFFSET(Circular!$M$3,W$3-1,))</f>
        <v>63.6</v>
      </c>
      <c r="X5" s="54">
        <f ca="1">IF(X9="Rectangular",OFFSET(Rect!$M$7,X$3-1,),OFFSET(Circular!$M$3,X$3-1,))</f>
        <v>63.6</v>
      </c>
      <c r="Y5" s="54">
        <f ca="1">IF(Y9="Rectangular",OFFSET(Rect!$M$7,Y$3-1,),OFFSET(Circular!$M$3,Y$3-1,))</f>
        <v>35.200000000000003</v>
      </c>
      <c r="Z5" s="54">
        <f ca="1">IF(Z9="Rectangular",OFFSET(Rect!$M$7,Z$3-1,),OFFSET(Circular!$M$3,Z$3-1,))</f>
        <v>77</v>
      </c>
      <c r="AA5" s="54">
        <f ca="1">IF(AA9="Rectangular",OFFSET(Rect!$M$7,AA$3-1,),OFFSET(Circular!$M$3,AA$3-1,))</f>
        <v>52.64</v>
      </c>
      <c r="AB5" s="54">
        <f ca="1">IF(AB9="Rectangular",OFFSET(Rect!$M$7,AB$3-1,),OFFSET(Circular!$M$3,AB$3-1,))</f>
        <v>34.4</v>
      </c>
      <c r="AC5" s="54">
        <f ca="1">IF(AC9="Rectangular",OFFSET(Rect!$M$7,AC$3-1,),OFFSET(Circular!$M$3,AC$3-1,))</f>
        <v>85.8</v>
      </c>
      <c r="AD5" s="54">
        <f ca="1">IF(AD9="Rectangular",OFFSET(Rect!$M$7,AD$3-1,),OFFSET(Circular!$M$3,AD$3-1,))</f>
        <v>62.4</v>
      </c>
      <c r="AE5" s="54">
        <f ca="1">IF(AE9="Rectangular",OFFSET(Rect!$M$7,AE$3-1,),OFFSET(Circular!$M$3,AE$3-1,))</f>
        <v>46.88</v>
      </c>
      <c r="AF5" s="54">
        <f ca="1">IF(AF9="Rectangular",OFFSET(Rect!$M$7,AF$3-1,),OFFSET(Circular!$M$3,AF$3-1,))</f>
        <v>20</v>
      </c>
      <c r="AG5" s="54">
        <f ca="1">IF(AG9="Rectangular",OFFSET(Rect!$M$7,AG$3-1,),OFFSET(Circular!$M$3,AG$3-1,))</f>
        <v>35.799999999999997</v>
      </c>
      <c r="AH5" s="54">
        <f ca="1">IF(AH9="Rectangular",OFFSET(Rect!$M$7,AH$3-1,),OFFSET(Circular!$M$3,AH$3-1,))</f>
        <v>36.4</v>
      </c>
      <c r="AI5" s="54">
        <f ca="1">IF(AI9="Rectangular",OFFSET(Rect!$M$7,AI$3-1,),OFFSET(Circular!$M$3,AI$3-1,))</f>
        <v>43.04</v>
      </c>
      <c r="AJ5" s="54">
        <f ca="1">IF(AJ9="Rectangular",OFFSET(Rect!$M$7,AJ$3-1,),OFFSET(Circular!$M$3,AJ$3-1,))</f>
        <v>41</v>
      </c>
      <c r="AK5" s="54">
        <f ca="1">IF(AK9="Rectangular",OFFSET(Rect!$M$7,AK$3-1,),OFFSET(Circular!$M$3,AK$3-1,))</f>
        <v>33.76</v>
      </c>
      <c r="AL5" s="54">
        <f ca="1">IF(AL9="Rectangular",OFFSET(Rect!$M$7,AL$3-1,),OFFSET(Circular!$M$3,AL$3-1,))</f>
        <v>49.9</v>
      </c>
      <c r="AM5" s="54">
        <f ca="1">IF(AM9="Rectangular",OFFSET(Rect!$M$7,AM$3-1,),OFFSET(Circular!$M$3,AM$3-1,))</f>
        <v>77</v>
      </c>
      <c r="AN5" s="54">
        <f ca="1">IF(AN9="Rectangular",OFFSET(Rect!$M$7,AN$3-1,),OFFSET(Circular!$M$3,AN$3-1,))</f>
        <v>31.4</v>
      </c>
      <c r="AO5" s="54">
        <f ca="1">IF(AO9="Rectangular",OFFSET(Rect!$M$7,AO$3-1,),OFFSET(Circular!$M$3,AO$3-1,))</f>
        <v>65</v>
      </c>
      <c r="AP5" s="54">
        <f ca="1">IF(AP9="Rectangular",OFFSET(Rect!$M$7,AP$3-1,),OFFSET(Circular!$M$3,AP$3-1,))</f>
        <v>35.6</v>
      </c>
      <c r="AQ5" s="54">
        <f ca="1">IF(AQ9="Rectangular",OFFSET(Rect!$M$7,AQ$3-1,),OFFSET(Circular!$M$3,AQ$3-1,))</f>
        <v>125.2</v>
      </c>
      <c r="AR5" s="54">
        <f ca="1">IF(AR9="Rectangular",OFFSET(Rect!$M$7,AR$3-1,),OFFSET(Circular!$M$3,AR$3-1,))</f>
        <v>35.44</v>
      </c>
      <c r="AS5" s="54">
        <f ca="1">IF(AS9="Rectangular",OFFSET(Rect!$M$7,AS$3-1,),OFFSET(Circular!$M$3,AS$3-1,))</f>
        <v>77</v>
      </c>
      <c r="AT5" s="54">
        <f ca="1">IF(AT9="Rectangular",OFFSET(Rect!$M$7,AT$3-1,),OFFSET(Circular!$M$3,AT$3-1,))</f>
        <v>33.839999999999996</v>
      </c>
    </row>
    <row r="6" spans="1:46" ht="16.2" thickBot="1" x14ac:dyDescent="0.35">
      <c r="B6" s="35" t="s">
        <v>463</v>
      </c>
      <c r="C6" s="63" t="s">
        <v>395</v>
      </c>
      <c r="D6" s="54">
        <f ca="1">IF(D9="Rectangular",OFFSET(Rect!$I$7,D$3-1,),OFFSET(Circular!$H$3,D$3-1,))</f>
        <v>184200</v>
      </c>
      <c r="E6" s="54">
        <f ca="1">IF(E9="Rectangular",OFFSET(Rect!$I$7,E$3-1,),OFFSET(Circular!$H$3,E$3-1,))</f>
        <v>215000</v>
      </c>
      <c r="F6" s="54">
        <f ca="1">IF(F9="Rectangular",OFFSET(Rect!$I$7,F$3-1,),OFFSET(Circular!$H$3,F$3-1,))</f>
        <v>195000</v>
      </c>
      <c r="G6" s="54">
        <f ca="1">IF(G9="Rectangular",OFFSET(Rect!$I$7,G$3-1,),OFFSET(Circular!$H$3,G$3-1,))</f>
        <v>202000</v>
      </c>
      <c r="H6" s="54">
        <f ca="1">IF(H9="Rectangular",OFFSET(Rect!$I$7,H$3-1,),OFFSET(Circular!$H$3,H$3-1,))</f>
        <v>184433</v>
      </c>
      <c r="I6" s="54">
        <f ca="1">IF(I9="Rectangular",OFFSET(Rect!$I$7,I$3-1,),OFFSET(Circular!$H$3,I$3-1,))</f>
        <v>199500</v>
      </c>
      <c r="J6" s="54">
        <f ca="1">IF(J9="Rectangular",OFFSET(Rect!$I$7,J$3-1,),OFFSET(Circular!$H$3,J$3-1,))</f>
        <v>202000</v>
      </c>
      <c r="K6" s="54">
        <f ca="1">IF(K9="Rectangular",OFFSET(Rect!$I$7,K$3-1,),OFFSET(Circular!$H$3,K$3-1,))</f>
        <v>195000</v>
      </c>
      <c r="L6" s="54">
        <f ca="1">IF(L9="Rectangular",OFFSET(Rect!$I$7,L$3-1,),OFFSET(Circular!$H$3,L$3-1,))</f>
        <v>195000</v>
      </c>
      <c r="M6" s="54">
        <f ca="1">IF(M9="Rectangular",OFFSET(Rect!$I$7,M$3-1,),OFFSET(Circular!$H$3,M$3-1,))</f>
        <v>185000</v>
      </c>
      <c r="N6" s="54">
        <f ca="1">IF(N9="Rectangular",OFFSET(Rect!$I$7,N$3-1,),OFFSET(Circular!$H$3,N$3-1,))</f>
        <v>202000</v>
      </c>
      <c r="O6" s="54">
        <f ca="1">IF(O9="Rectangular",OFFSET(Rect!$I$7,O$3-1,),OFFSET(Circular!$H$3,O$3-1,))</f>
        <v>199500</v>
      </c>
      <c r="P6" s="54">
        <f ca="1">IF(P9="Rectangular",OFFSET(Rect!$I$7,P$3-1,),OFFSET(Circular!$H$3,P$3-1,))</f>
        <v>202000</v>
      </c>
      <c r="Q6" s="54">
        <f ca="1">IF(Q9="Rectangular",OFFSET(Rect!$I$7,Q$3-1,),OFFSET(Circular!$H$3,Q$3-1,))</f>
        <v>202000</v>
      </c>
      <c r="R6" s="54">
        <f ca="1">IF(R9="Rectangular",OFFSET(Rect!$I$7,R$3-1,),OFFSET(Circular!$H$3,R$3-1,))</f>
        <v>195000</v>
      </c>
      <c r="S6" s="54">
        <f ca="1">IF(S9="Rectangular",OFFSET(Rect!$I$7,S$3-1,),OFFSET(Circular!$H$3,S$3-1,))</f>
        <v>199500</v>
      </c>
      <c r="T6" s="54">
        <f ca="1">IF(T9="Rectangular",OFFSET(Rect!$I$7,T$3-1,),OFFSET(Circular!$H$3,T$3-1,))</f>
        <v>198100</v>
      </c>
      <c r="U6" s="54">
        <f ca="1">IF(U9="Rectangular",OFFSET(Rect!$I$7,U$3-1,),OFFSET(Circular!$H$3,U$3-1,))</f>
        <v>195000</v>
      </c>
      <c r="V6" s="54">
        <f ca="1">IF(V9="Rectangular",OFFSET(Rect!$I$7,V$3-1,),OFFSET(Circular!$H$3,V$3-1,))</f>
        <v>199500</v>
      </c>
      <c r="W6" s="54">
        <f ca="1">IF(W9="Rectangular",OFFSET(Rect!$I$7,W$3-1,),OFFSET(Circular!$H$3,W$3-1,))</f>
        <v>201000</v>
      </c>
      <c r="X6" s="54">
        <f ca="1">IF(X9="Rectangular",OFFSET(Rect!$I$7,X$3-1,),OFFSET(Circular!$H$3,X$3-1,))</f>
        <v>202000</v>
      </c>
      <c r="Y6" s="54">
        <f ca="1">IF(Y9="Rectangular",OFFSET(Rect!$I$7,Y$3-1,),OFFSET(Circular!$H$3,Y$3-1,))</f>
        <v>177000</v>
      </c>
      <c r="Z6" s="54">
        <f ca="1">IF(Z9="Rectangular",OFFSET(Rect!$I$7,Z$3-1,),OFFSET(Circular!$H$3,Z$3-1,))</f>
        <v>188700</v>
      </c>
      <c r="AA6" s="54">
        <f ca="1">IF(AA9="Rectangular",OFFSET(Rect!$I$7,AA$3-1,),OFFSET(Circular!$H$3,AA$3-1,))</f>
        <v>199500</v>
      </c>
      <c r="AB6" s="54">
        <f ca="1">IF(AB9="Rectangular",OFFSET(Rect!$I$7,AB$3-1,),OFFSET(Circular!$H$3,AB$3-1,))</f>
        <v>188700</v>
      </c>
      <c r="AC6" s="54">
        <f ca="1">IF(AC9="Rectangular",OFFSET(Rect!$I$7,AC$3-1,),OFFSET(Circular!$H$3,AC$3-1,))</f>
        <v>201000</v>
      </c>
      <c r="AD6" s="54">
        <f ca="1">IF(AD9="Rectangular",OFFSET(Rect!$I$7,AD$3-1,),OFFSET(Circular!$H$3,AD$3-1,))</f>
        <v>195000</v>
      </c>
      <c r="AE6" s="54">
        <f ca="1">IF(AE9="Rectangular",OFFSET(Rect!$I$7,AE$3-1,),OFFSET(Circular!$H$3,AE$3-1,))</f>
        <v>185000</v>
      </c>
      <c r="AF6" s="54">
        <f ca="1">IF(AF9="Rectangular",OFFSET(Rect!$I$7,AF$3-1,),OFFSET(Circular!$H$3,AF$3-1,))</f>
        <v>195000</v>
      </c>
      <c r="AG6" s="54">
        <f ca="1">IF(AG9="Rectangular",OFFSET(Rect!$I$7,AG$3-1,),OFFSET(Circular!$H$3,AG$3-1,))</f>
        <v>195000</v>
      </c>
      <c r="AH6" s="54">
        <f ca="1">IF(AH9="Rectangular",OFFSET(Rect!$I$7,AH$3-1,),OFFSET(Circular!$H$3,AH$3-1,))</f>
        <v>202000</v>
      </c>
      <c r="AI6" s="54">
        <f ca="1">IF(AI9="Rectangular",OFFSET(Rect!$I$7,AI$3-1,),OFFSET(Circular!$H$3,AI$3-1,))</f>
        <v>192330</v>
      </c>
      <c r="AJ6" s="54">
        <f ca="1">IF(AJ9="Rectangular",OFFSET(Rect!$I$7,AJ$3-1,),OFFSET(Circular!$H$3,AJ$3-1,))</f>
        <v>196300</v>
      </c>
      <c r="AK6" s="54">
        <f ca="1">IF(AK9="Rectangular",OFFSET(Rect!$I$7,AK$3-1,),OFFSET(Circular!$H$3,AK$3-1,))</f>
        <v>184433</v>
      </c>
      <c r="AL6" s="54">
        <f ca="1">IF(AL9="Rectangular",OFFSET(Rect!$I$7,AL$3-1,),OFFSET(Circular!$H$3,AL$3-1,))</f>
        <v>202000</v>
      </c>
      <c r="AM6" s="54">
        <f ca="1">IF(AM9="Rectangular",OFFSET(Rect!$I$7,AM$3-1,),OFFSET(Circular!$H$3,AM$3-1,))</f>
        <v>188700</v>
      </c>
      <c r="AN6" s="54">
        <f ca="1">IF(AN9="Rectangular",OFFSET(Rect!$I$7,AN$3-1,),OFFSET(Circular!$H$3,AN$3-1,))</f>
        <v>195000</v>
      </c>
      <c r="AO6" s="54">
        <f ca="1">IF(AO9="Rectangular",OFFSET(Rect!$I$7,AO$3-1,),OFFSET(Circular!$H$3,AO$3-1,))</f>
        <v>191900</v>
      </c>
      <c r="AP6" s="54">
        <f ca="1">IF(AP9="Rectangular",OFFSET(Rect!$I$7,AP$3-1,),OFFSET(Circular!$H$3,AP$3-1,))</f>
        <v>203500</v>
      </c>
      <c r="AQ6" s="54">
        <f ca="1">IF(AQ9="Rectangular",OFFSET(Rect!$I$7,AQ$3-1,),OFFSET(Circular!$H$3,AQ$3-1,))</f>
        <v>201000</v>
      </c>
      <c r="AR6" s="54">
        <f ca="1">IF(AR9="Rectangular",OFFSET(Rect!$I$7,AR$3-1,),OFFSET(Circular!$H$3,AR$3-1,))</f>
        <v>198350</v>
      </c>
      <c r="AS6" s="54">
        <f ca="1">IF(AS9="Rectangular",OFFSET(Rect!$I$7,AS$3-1,),OFFSET(Circular!$H$3,AS$3-1,))</f>
        <v>195300</v>
      </c>
      <c r="AT6" s="54">
        <f ca="1">IF(AT9="Rectangular",OFFSET(Rect!$I$7,AT$3-1,),OFFSET(Circular!$H$3,AT$3-1,))</f>
        <v>203500</v>
      </c>
    </row>
    <row r="7" spans="1:46" s="40" customFormat="1" ht="29.25" customHeight="1" thickBot="1" x14ac:dyDescent="0.35">
      <c r="B7" s="37"/>
      <c r="C7" s="64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</row>
    <row r="8" spans="1:46" s="40" customFormat="1" ht="18.600000000000001" thickBot="1" x14ac:dyDescent="0.4">
      <c r="A8"/>
      <c r="B8" s="129" t="s">
        <v>399</v>
      </c>
      <c r="C8" s="130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</row>
    <row r="9" spans="1:46" x14ac:dyDescent="0.3">
      <c r="B9" s="41" t="s">
        <v>401</v>
      </c>
      <c r="C9" s="65"/>
      <c r="D9" s="55" t="s">
        <v>402</v>
      </c>
      <c r="E9" s="55" t="s">
        <v>402</v>
      </c>
      <c r="F9" s="55" t="s">
        <v>402</v>
      </c>
      <c r="G9" s="55" t="s">
        <v>402</v>
      </c>
      <c r="H9" s="55" t="s">
        <v>402</v>
      </c>
      <c r="I9" s="55" t="s">
        <v>402</v>
      </c>
      <c r="J9" s="55" t="s">
        <v>402</v>
      </c>
      <c r="K9" s="55" t="s">
        <v>402</v>
      </c>
      <c r="L9" s="55" t="s">
        <v>402</v>
      </c>
      <c r="M9" s="55" t="s">
        <v>402</v>
      </c>
      <c r="N9" s="55" t="s">
        <v>402</v>
      </c>
      <c r="O9" s="55" t="s">
        <v>402</v>
      </c>
      <c r="P9" s="55" t="s">
        <v>402</v>
      </c>
      <c r="Q9" s="55" t="s">
        <v>402</v>
      </c>
      <c r="R9" s="55" t="s">
        <v>402</v>
      </c>
      <c r="S9" s="55" t="s">
        <v>402</v>
      </c>
      <c r="T9" s="55" t="s">
        <v>402</v>
      </c>
      <c r="U9" s="55" t="s">
        <v>402</v>
      </c>
      <c r="V9" s="55" t="s">
        <v>402</v>
      </c>
      <c r="W9" s="55" t="s">
        <v>402</v>
      </c>
      <c r="X9" s="55" t="s">
        <v>402</v>
      </c>
      <c r="Y9" s="55" t="s">
        <v>402</v>
      </c>
      <c r="Z9" s="55" t="s">
        <v>402</v>
      </c>
      <c r="AA9" s="55" t="s">
        <v>402</v>
      </c>
      <c r="AB9" s="55" t="s">
        <v>402</v>
      </c>
      <c r="AC9" s="55" t="s">
        <v>402</v>
      </c>
      <c r="AD9" s="55" t="s">
        <v>402</v>
      </c>
      <c r="AE9" s="55" t="s">
        <v>402</v>
      </c>
      <c r="AF9" s="55" t="s">
        <v>402</v>
      </c>
      <c r="AG9" s="55" t="s">
        <v>402</v>
      </c>
      <c r="AH9" s="55" t="s">
        <v>402</v>
      </c>
      <c r="AI9" s="55" t="s">
        <v>402</v>
      </c>
      <c r="AJ9" s="55" t="s">
        <v>402</v>
      </c>
      <c r="AK9" s="55" t="s">
        <v>402</v>
      </c>
      <c r="AL9" s="55" t="s">
        <v>402</v>
      </c>
      <c r="AM9" s="55" t="s">
        <v>402</v>
      </c>
      <c r="AN9" s="55" t="s">
        <v>402</v>
      </c>
      <c r="AO9" s="55" t="s">
        <v>402</v>
      </c>
      <c r="AP9" s="55" t="s">
        <v>402</v>
      </c>
      <c r="AQ9" s="55" t="s">
        <v>402</v>
      </c>
      <c r="AR9" s="55" t="s">
        <v>402</v>
      </c>
      <c r="AS9" s="55" t="s">
        <v>402</v>
      </c>
      <c r="AT9" s="55" t="s">
        <v>402</v>
      </c>
    </row>
    <row r="10" spans="1:46" x14ac:dyDescent="0.3">
      <c r="B10" s="34" t="s">
        <v>404</v>
      </c>
      <c r="C10" s="62" t="s">
        <v>400</v>
      </c>
      <c r="D10" s="53">
        <f ca="1">IF(D9="Rectangular",OFFSET(Rect!$G$7,D$3-1,),OFFSET(Circular!$F$3,D$3-1,))</f>
        <v>440</v>
      </c>
      <c r="E10" s="53">
        <f ca="1">IF(E9="Rectangular",OFFSET(Rect!$G$7,E$3-1,),OFFSET(Circular!$F$3,E$3-1,))</f>
        <v>444.8</v>
      </c>
      <c r="F10" s="53">
        <f ca="1">IF(F9="Rectangular",OFFSET(Rect!$G$7,F$3-1,),OFFSET(Circular!$F$3,F$3-1,))</f>
        <v>343.2</v>
      </c>
      <c r="G10" s="53">
        <f ca="1">IF(G9="Rectangular",OFFSET(Rect!$G$7,G$3-1,),OFFSET(Circular!$F$3,G$3-1,))</f>
        <v>216</v>
      </c>
      <c r="H10" s="53">
        <f ca="1">IF(H9="Rectangular",OFFSET(Rect!$G$7,H$3-1,),OFFSET(Circular!$F$3,H$3-1,))</f>
        <v>480</v>
      </c>
      <c r="I10" s="53">
        <f ca="1">IF(I9="Rectangular",OFFSET(Rect!$G$7,I$3-1,),OFFSET(Circular!$F$3,I$3-1,))</f>
        <v>350</v>
      </c>
      <c r="J10" s="53">
        <f ca="1">IF(J9="Rectangular",OFFSET(Rect!$G$7,J$3-1,),OFFSET(Circular!$F$3,J$3-1,))</f>
        <v>270</v>
      </c>
      <c r="K10" s="53">
        <f ca="1">IF(K9="Rectangular",OFFSET(Rect!$G$7,K$3-1,),OFFSET(Circular!$F$3,K$3-1,))</f>
        <v>400</v>
      </c>
      <c r="L10" s="53">
        <f ca="1">IF(L9="Rectangular",OFFSET(Rect!$G$7,L$3-1,),OFFSET(Circular!$F$3,L$3-1,))</f>
        <v>300</v>
      </c>
      <c r="M10" s="53">
        <f ca="1">IF(M9="Rectangular",OFFSET(Rect!$G$7,M$3-1,),OFFSET(Circular!$F$3,M$3-1,))</f>
        <v>360</v>
      </c>
      <c r="N10" s="53">
        <f ca="1">IF(N9="Rectangular",OFFSET(Rect!$G$7,N$3-1,),OFFSET(Circular!$F$3,N$3-1,))</f>
        <v>228.9</v>
      </c>
      <c r="O10" s="53">
        <f ca="1">IF(O9="Rectangular",OFFSET(Rect!$G$7,O$3-1,),OFFSET(Circular!$F$3,O$3-1,))</f>
        <v>350</v>
      </c>
      <c r="P10" s="53">
        <f ca="1">IF(P9="Rectangular",OFFSET(Rect!$G$7,P$3-1,),OFFSET(Circular!$F$3,P$3-1,))</f>
        <v>190</v>
      </c>
      <c r="Q10" s="53">
        <f ca="1">IF(Q9="Rectangular",OFFSET(Rect!$G$7,Q$3-1,),OFFSET(Circular!$F$3,Q$3-1,))</f>
        <v>217</v>
      </c>
      <c r="R10" s="53">
        <f ca="1">IF(R9="Rectangular",OFFSET(Rect!$G$7,R$3-1,),OFFSET(Circular!$F$3,R$3-1,))</f>
        <v>400</v>
      </c>
      <c r="S10" s="53">
        <f ca="1">IF(S9="Rectangular",OFFSET(Rect!$G$7,S$3-1,),OFFSET(Circular!$F$3,S$3-1,))</f>
        <v>350</v>
      </c>
      <c r="T10" s="53">
        <f ca="1">IF(T9="Rectangular",OFFSET(Rect!$G$7,T$3-1,),OFFSET(Circular!$F$3,T$3-1,))</f>
        <v>412</v>
      </c>
      <c r="U10" s="53">
        <f ca="1">IF(U9="Rectangular",OFFSET(Rect!$G$7,U$3-1,),OFFSET(Circular!$F$3,U$3-1,))</f>
        <v>450</v>
      </c>
      <c r="V10" s="53">
        <f ca="1">IF(V9="Rectangular",OFFSET(Rect!$G$7,V$3-1,),OFFSET(Circular!$F$3,V$3-1,))</f>
        <v>350</v>
      </c>
      <c r="W10" s="53">
        <f ca="1">IF(W9="Rectangular",OFFSET(Rect!$G$7,W$3-1,),OFFSET(Circular!$F$3,W$3-1,))</f>
        <v>266</v>
      </c>
      <c r="X10" s="53">
        <f ca="1">IF(X9="Rectangular",OFFSET(Rect!$G$7,X$3-1,),OFFSET(Circular!$F$3,X$3-1,))</f>
        <v>216</v>
      </c>
      <c r="Y10" s="53">
        <f ca="1">IF(Y9="Rectangular",OFFSET(Rect!$G$7,Y$3-1,),OFFSET(Circular!$F$3,Y$3-1,))</f>
        <v>480</v>
      </c>
      <c r="Z10" s="53">
        <f ca="1">IF(Z9="Rectangular",OFFSET(Rect!$G$7,Z$3-1,),OFFSET(Circular!$F$3,Z$3-1,))</f>
        <v>151</v>
      </c>
      <c r="AA10" s="53">
        <f ca="1">IF(AA9="Rectangular",OFFSET(Rect!$G$7,AA$3-1,),OFFSET(Circular!$F$3,AA$3-1,))</f>
        <v>350</v>
      </c>
      <c r="AB10" s="53">
        <f ca="1">IF(AB9="Rectangular",OFFSET(Rect!$G$7,AB$3-1,),OFFSET(Circular!$F$3,AB$3-1,))</f>
        <v>151</v>
      </c>
      <c r="AC10" s="53">
        <f ca="1">IF(AC9="Rectangular",OFFSET(Rect!$G$7,AC$3-1,),OFFSET(Circular!$F$3,AC$3-1,))</f>
        <v>496.2</v>
      </c>
      <c r="AD10" s="53">
        <f ca="1">IF(AD9="Rectangular",OFFSET(Rect!$G$7,AD$3-1,),OFFSET(Circular!$F$3,AD$3-1,))</f>
        <v>375</v>
      </c>
      <c r="AE10" s="53">
        <f ca="1">IF(AE9="Rectangular",OFFSET(Rect!$G$7,AE$3-1,),OFFSET(Circular!$F$3,AE$3-1,))</f>
        <v>360</v>
      </c>
      <c r="AF10" s="53">
        <f ca="1">IF(AF9="Rectangular",OFFSET(Rect!$G$7,AF$3-1,),OFFSET(Circular!$F$3,AF$3-1,))</f>
        <v>450</v>
      </c>
      <c r="AG10" s="53">
        <f ca="1">IF(AG9="Rectangular",OFFSET(Rect!$G$7,AG$3-1,),OFFSET(Circular!$F$3,AG$3-1,))</f>
        <v>150</v>
      </c>
      <c r="AH10" s="53">
        <f ca="1">IF(AH9="Rectangular",OFFSET(Rect!$G$7,AH$3-1,),OFFSET(Circular!$F$3,AH$3-1,))</f>
        <v>229.2</v>
      </c>
      <c r="AI10" s="53">
        <f ca="1">IF(AI9="Rectangular",OFFSET(Rect!$G$7,AI$3-1,),OFFSET(Circular!$F$3,AI$3-1,))</f>
        <v>975.2</v>
      </c>
      <c r="AJ10" s="53">
        <f ca="1">IF(AJ9="Rectangular",OFFSET(Rect!$G$7,AJ$3-1,),OFFSET(Circular!$F$3,AJ$3-1,))</f>
        <v>510</v>
      </c>
      <c r="AK10" s="53">
        <f ca="1">IF(AK9="Rectangular",OFFSET(Rect!$G$7,AK$3-1,),OFFSET(Circular!$F$3,AK$3-1,))</f>
        <v>480</v>
      </c>
      <c r="AL10" s="53">
        <f ca="1">IF(AL9="Rectangular",OFFSET(Rect!$G$7,AL$3-1,),OFFSET(Circular!$F$3,AL$3-1,))</f>
        <v>216</v>
      </c>
      <c r="AM10" s="53">
        <f ca="1">IF(AM9="Rectangular",OFFSET(Rect!$G$7,AM$3-1,),OFFSET(Circular!$F$3,AM$3-1,))</f>
        <v>151</v>
      </c>
      <c r="AN10" s="53">
        <f ca="1">IF(AN9="Rectangular",OFFSET(Rect!$G$7,AN$3-1,),OFFSET(Circular!$F$3,AN$3-1,))</f>
        <v>400</v>
      </c>
      <c r="AO10" s="53">
        <f ca="1">IF(AO9="Rectangular",OFFSET(Rect!$G$7,AO$3-1,),OFFSET(Circular!$F$3,AO$3-1,))</f>
        <v>300</v>
      </c>
      <c r="AP10" s="53">
        <f ca="1">IF(AP9="Rectangular",OFFSET(Rect!$G$7,AP$3-1,),OFFSET(Circular!$F$3,AP$3-1,))</f>
        <v>620</v>
      </c>
      <c r="AQ10" s="53">
        <f ca="1">IF(AQ9="Rectangular",OFFSET(Rect!$G$7,AQ$3-1,),OFFSET(Circular!$F$3,AQ$3-1,))</f>
        <v>536</v>
      </c>
      <c r="AR10" s="53">
        <f ca="1">IF(AR9="Rectangular",OFFSET(Rect!$G$7,AR$3-1,),OFFSET(Circular!$F$3,AR$3-1,))</f>
        <v>899.2</v>
      </c>
      <c r="AS10" s="53">
        <f ca="1">IF(AS9="Rectangular",OFFSET(Rect!$G$7,AS$3-1,),OFFSET(Circular!$F$3,AS$3-1,))</f>
        <v>348</v>
      </c>
      <c r="AT10" s="53">
        <f ca="1">IF(AT9="Rectangular",OFFSET(Rect!$G$7,AT$3-1,),OFFSET(Circular!$F$3,AT$3-1,))</f>
        <v>620</v>
      </c>
    </row>
    <row r="11" spans="1:46" x14ac:dyDescent="0.3">
      <c r="B11" s="34" t="s">
        <v>407</v>
      </c>
      <c r="C11" s="62" t="s">
        <v>400</v>
      </c>
      <c r="D11" s="53" t="str">
        <f ca="1">IF(D9="Rectangular",OFFSET(Rect!$D$7,D$3-1,),"-")</f>
        <v>-</v>
      </c>
      <c r="E11" s="53" t="str">
        <f ca="1">IF(E9="Rectangular",OFFSET(Rect!$D$7,E$3-1,),"-")</f>
        <v>-</v>
      </c>
      <c r="F11" s="53" t="str">
        <f ca="1">IF(F9="Rectangular",OFFSET(Rect!$D$7,F$3-1,),"-")</f>
        <v>-</v>
      </c>
      <c r="G11" s="53" t="str">
        <f ca="1">IF(G9="Rectangular",OFFSET(Rect!$D$7,G$3-1,),"-")</f>
        <v>-</v>
      </c>
      <c r="H11" s="53" t="str">
        <f ca="1">IF(H9="Rectangular",OFFSET(Rect!$D$7,H$3-1,),"-")</f>
        <v>-</v>
      </c>
      <c r="I11" s="53" t="str">
        <f ca="1">IF(I9="Rectangular",OFFSET(Rect!$D$7,I$3-1,),"-")</f>
        <v>-</v>
      </c>
      <c r="J11" s="53" t="str">
        <f ca="1">IF(J9="Rectangular",OFFSET(Rect!$D$7,J$3-1,),"-")</f>
        <v>-</v>
      </c>
      <c r="K11" s="53" t="str">
        <f ca="1">IF(K9="Rectangular",OFFSET(Rect!$D$7,K$3-1,),"-")</f>
        <v>-</v>
      </c>
      <c r="L11" s="53" t="str">
        <f ca="1">IF(L9="Rectangular",OFFSET(Rect!$D$7,L$3-1,),"-")</f>
        <v>-</v>
      </c>
      <c r="M11" s="53" t="str">
        <f ca="1">IF(M9="Rectangular",OFFSET(Rect!$D$7,M$3-1,),"-")</f>
        <v>-</v>
      </c>
      <c r="N11" s="53" t="str">
        <f ca="1">IF(N9="Rectangular",OFFSET(Rect!$D$7,N$3-1,),"-")</f>
        <v>-</v>
      </c>
      <c r="O11" s="53" t="str">
        <f ca="1">IF(O9="Rectangular",OFFSET(Rect!$D$7,O$3-1,),"-")</f>
        <v>-</v>
      </c>
      <c r="P11" s="53" t="str">
        <f ca="1">IF(P9="Rectangular",OFFSET(Rect!$D$7,P$3-1,),"-")</f>
        <v>-</v>
      </c>
      <c r="Q11" s="53" t="str">
        <f ca="1">IF(Q9="Rectangular",OFFSET(Rect!$D$7,Q$3-1,),"-")</f>
        <v>-</v>
      </c>
      <c r="R11" s="53" t="str">
        <f ca="1">IF(R9="Rectangular",OFFSET(Rect!$D$7,R$3-1,),"-")</f>
        <v>-</v>
      </c>
      <c r="S11" s="53" t="str">
        <f ca="1">IF(S9="Rectangular",OFFSET(Rect!$D$7,S$3-1,),"-")</f>
        <v>-</v>
      </c>
      <c r="T11" s="53" t="str">
        <f ca="1">IF(T9="Rectangular",OFFSET(Rect!$D$7,T$3-1,),"-")</f>
        <v>-</v>
      </c>
      <c r="U11" s="53" t="str">
        <f ca="1">IF(U9="Rectangular",OFFSET(Rect!$D$7,U$3-1,),"-")</f>
        <v>-</v>
      </c>
      <c r="V11" s="53" t="str">
        <f ca="1">IF(V9="Rectangular",OFFSET(Rect!$D$7,V$3-1,),"-")</f>
        <v>-</v>
      </c>
      <c r="W11" s="53" t="str">
        <f ca="1">IF(W9="Rectangular",OFFSET(Rect!$D$7,W$3-1,),"-")</f>
        <v>-</v>
      </c>
      <c r="X11" s="53" t="str">
        <f ca="1">IF(X9="Rectangular",OFFSET(Rect!$D$7,X$3-1,),"-")</f>
        <v>-</v>
      </c>
      <c r="Y11" s="53" t="str">
        <f ca="1">IF(Y9="Rectangular",OFFSET(Rect!$D$7,Y$3-1,),"-")</f>
        <v>-</v>
      </c>
      <c r="Z11" s="53" t="str">
        <f ca="1">IF(Z9="Rectangular",OFFSET(Rect!$D$7,Z$3-1,),"-")</f>
        <v>-</v>
      </c>
      <c r="AA11" s="53" t="str">
        <f ca="1">IF(AA9="Rectangular",OFFSET(Rect!$D$7,AA$3-1,),"-")</f>
        <v>-</v>
      </c>
      <c r="AB11" s="53" t="str">
        <f ca="1">IF(AB9="Rectangular",OFFSET(Rect!$D$7,AB$3-1,),"-")</f>
        <v>-</v>
      </c>
      <c r="AC11" s="53" t="str">
        <f ca="1">IF(AC9="Rectangular",OFFSET(Rect!$D$7,AC$3-1,),"-")</f>
        <v>-</v>
      </c>
      <c r="AD11" s="53" t="str">
        <f ca="1">IF(AD9="Rectangular",OFFSET(Rect!$D$7,AD$3-1,),"-")</f>
        <v>-</v>
      </c>
      <c r="AE11" s="53" t="str">
        <f ca="1">IF(AE9="Rectangular",OFFSET(Rect!$D$7,AE$3-1,),"-")</f>
        <v>-</v>
      </c>
      <c r="AF11" s="53" t="str">
        <f ca="1">IF(AF9="Rectangular",OFFSET(Rect!$D$7,AF$3-1,),"-")</f>
        <v>-</v>
      </c>
      <c r="AG11" s="53" t="str">
        <f ca="1">IF(AG9="Rectangular",OFFSET(Rect!$D$7,AG$3-1,),"-")</f>
        <v>-</v>
      </c>
      <c r="AH11" s="53" t="str">
        <f ca="1">IF(AH9="Rectangular",OFFSET(Rect!$D$7,AH$3-1,),"-")</f>
        <v>-</v>
      </c>
      <c r="AI11" s="53" t="str">
        <f ca="1">IF(AI9="Rectangular",OFFSET(Rect!$D$7,AI$3-1,),"-")</f>
        <v>-</v>
      </c>
      <c r="AJ11" s="53" t="str">
        <f ca="1">IF(AJ9="Rectangular",OFFSET(Rect!$D$7,AJ$3-1,),"-")</f>
        <v>-</v>
      </c>
      <c r="AK11" s="53" t="str">
        <f ca="1">IF(AK9="Rectangular",OFFSET(Rect!$D$7,AK$3-1,),"-")</f>
        <v>-</v>
      </c>
      <c r="AL11" s="53" t="str">
        <f ca="1">IF(AL9="Rectangular",OFFSET(Rect!$D$7,AL$3-1,),"-")</f>
        <v>-</v>
      </c>
      <c r="AM11" s="53" t="str">
        <f ca="1">IF(AM9="Rectangular",OFFSET(Rect!$D$7,AM$3-1,),"-")</f>
        <v>-</v>
      </c>
      <c r="AN11" s="53" t="str">
        <f ca="1">IF(AN9="Rectangular",OFFSET(Rect!$D$7,AN$3-1,),"-")</f>
        <v>-</v>
      </c>
      <c r="AO11" s="53" t="str">
        <f ca="1">IF(AO9="Rectangular",OFFSET(Rect!$D$7,AO$3-1,),"-")</f>
        <v>-</v>
      </c>
      <c r="AP11" s="53" t="str">
        <f ca="1">IF(AP9="Rectangular",OFFSET(Rect!$D$7,AP$3-1,),"-")</f>
        <v>-</v>
      </c>
      <c r="AQ11" s="53" t="str">
        <f ca="1">IF(AQ9="Rectangular",OFFSET(Rect!$D$7,AQ$3-1,),"-")</f>
        <v>-</v>
      </c>
      <c r="AR11" s="53" t="str">
        <f ca="1">IF(AR9="Rectangular",OFFSET(Rect!$D$7,AR$3-1,),"-")</f>
        <v>-</v>
      </c>
      <c r="AS11" s="53" t="str">
        <f ca="1">IF(AS9="Rectangular",OFFSET(Rect!$D$7,AS$3-1,),"-")</f>
        <v>-</v>
      </c>
      <c r="AT11" s="53" t="str">
        <f ca="1">IF(AT9="Rectangular",OFFSET(Rect!$D$7,AT$3-1,),"-")</f>
        <v>-</v>
      </c>
    </row>
    <row r="12" spans="1:46" x14ac:dyDescent="0.3">
      <c r="B12" s="34" t="s">
        <v>406</v>
      </c>
      <c r="C12" s="62" t="s">
        <v>400</v>
      </c>
      <c r="D12" s="53" t="str">
        <f ca="1">IF(D9="Rectangular",OFFSET(Rect!$E$7,D$3-1,),"-")</f>
        <v>-</v>
      </c>
      <c r="E12" s="53" t="str">
        <f ca="1">IF(E9="Rectangular",OFFSET(Rect!$E$7,E$3-1,),"-")</f>
        <v>-</v>
      </c>
      <c r="F12" s="53" t="str">
        <f ca="1">IF(F9="Rectangular",OFFSET(Rect!$E$7,F$3-1,),"-")</f>
        <v>-</v>
      </c>
      <c r="G12" s="53" t="str">
        <f ca="1">IF(G9="Rectangular",OFFSET(Rect!$E$7,G$3-1,),"-")</f>
        <v>-</v>
      </c>
      <c r="H12" s="53" t="str">
        <f ca="1">IF(H9="Rectangular",OFFSET(Rect!$E$7,H$3-1,),"-")</f>
        <v>-</v>
      </c>
      <c r="I12" s="53" t="str">
        <f ca="1">IF(I9="Rectangular",OFFSET(Rect!$E$7,I$3-1,),"-")</f>
        <v>-</v>
      </c>
      <c r="J12" s="53" t="str">
        <f ca="1">IF(J9="Rectangular",OFFSET(Rect!$E$7,J$3-1,),"-")</f>
        <v>-</v>
      </c>
      <c r="K12" s="53" t="str">
        <f ca="1">IF(K9="Rectangular",OFFSET(Rect!$E$7,K$3-1,),"-")</f>
        <v>-</v>
      </c>
      <c r="L12" s="53" t="str">
        <f ca="1">IF(L9="Rectangular",OFFSET(Rect!$E$7,L$3-1,),"-")</f>
        <v>-</v>
      </c>
      <c r="M12" s="53" t="str">
        <f ca="1">IF(M9="Rectangular",OFFSET(Rect!$E$7,M$3-1,),"-")</f>
        <v>-</v>
      </c>
      <c r="N12" s="53" t="str">
        <f ca="1">IF(N9="Rectangular",OFFSET(Rect!$E$7,N$3-1,),"-")</f>
        <v>-</v>
      </c>
      <c r="O12" s="53" t="str">
        <f ca="1">IF(O9="Rectangular",OFFSET(Rect!$E$7,O$3-1,),"-")</f>
        <v>-</v>
      </c>
      <c r="P12" s="53" t="str">
        <f ca="1">IF(P9="Rectangular",OFFSET(Rect!$E$7,P$3-1,),"-")</f>
        <v>-</v>
      </c>
      <c r="Q12" s="53" t="str">
        <f ca="1">IF(Q9="Rectangular",OFFSET(Rect!$E$7,Q$3-1,),"-")</f>
        <v>-</v>
      </c>
      <c r="R12" s="53" t="str">
        <f ca="1">IF(R9="Rectangular",OFFSET(Rect!$E$7,R$3-1,),"-")</f>
        <v>-</v>
      </c>
      <c r="S12" s="53" t="str">
        <f ca="1">IF(S9="Rectangular",OFFSET(Rect!$E$7,S$3-1,),"-")</f>
        <v>-</v>
      </c>
      <c r="T12" s="53" t="str">
        <f ca="1">IF(T9="Rectangular",OFFSET(Rect!$E$7,T$3-1,),"-")</f>
        <v>-</v>
      </c>
      <c r="U12" s="53" t="str">
        <f ca="1">IF(U9="Rectangular",OFFSET(Rect!$E$7,U$3-1,),"-")</f>
        <v>-</v>
      </c>
      <c r="V12" s="53" t="str">
        <f ca="1">IF(V9="Rectangular",OFFSET(Rect!$E$7,V$3-1,),"-")</f>
        <v>-</v>
      </c>
      <c r="W12" s="53" t="str">
        <f ca="1">IF(W9="Rectangular",OFFSET(Rect!$E$7,W$3-1,),"-")</f>
        <v>-</v>
      </c>
      <c r="X12" s="53" t="str">
        <f ca="1">IF(X9="Rectangular",OFFSET(Rect!$E$7,X$3-1,),"-")</f>
        <v>-</v>
      </c>
      <c r="Y12" s="53" t="str">
        <f ca="1">IF(Y9="Rectangular",OFFSET(Rect!$E$7,Y$3-1,),"-")</f>
        <v>-</v>
      </c>
      <c r="Z12" s="53" t="str">
        <f ca="1">IF(Z9="Rectangular",OFFSET(Rect!$E$7,Z$3-1,),"-")</f>
        <v>-</v>
      </c>
      <c r="AA12" s="53" t="str">
        <f ca="1">IF(AA9="Rectangular",OFFSET(Rect!$E$7,AA$3-1,),"-")</f>
        <v>-</v>
      </c>
      <c r="AB12" s="53" t="str">
        <f ca="1">IF(AB9="Rectangular",OFFSET(Rect!$E$7,AB$3-1,),"-")</f>
        <v>-</v>
      </c>
      <c r="AC12" s="53" t="str">
        <f ca="1">IF(AC9="Rectangular",OFFSET(Rect!$E$7,AC$3-1,),"-")</f>
        <v>-</v>
      </c>
      <c r="AD12" s="53" t="str">
        <f ca="1">IF(AD9="Rectangular",OFFSET(Rect!$E$7,AD$3-1,),"-")</f>
        <v>-</v>
      </c>
      <c r="AE12" s="53" t="str">
        <f ca="1">IF(AE9="Rectangular",OFFSET(Rect!$E$7,AE$3-1,),"-")</f>
        <v>-</v>
      </c>
      <c r="AF12" s="53" t="str">
        <f ca="1">IF(AF9="Rectangular",OFFSET(Rect!$E$7,AF$3-1,),"-")</f>
        <v>-</v>
      </c>
      <c r="AG12" s="53" t="str">
        <f ca="1">IF(AG9="Rectangular",OFFSET(Rect!$E$7,AG$3-1,),"-")</f>
        <v>-</v>
      </c>
      <c r="AH12" s="53" t="str">
        <f ca="1">IF(AH9="Rectangular",OFFSET(Rect!$E$7,AH$3-1,),"-")</f>
        <v>-</v>
      </c>
      <c r="AI12" s="53" t="str">
        <f ca="1">IF(AI9="Rectangular",OFFSET(Rect!$E$7,AI$3-1,),"-")</f>
        <v>-</v>
      </c>
      <c r="AJ12" s="53" t="str">
        <f ca="1">IF(AJ9="Rectangular",OFFSET(Rect!$E$7,AJ$3-1,),"-")</f>
        <v>-</v>
      </c>
      <c r="AK12" s="53" t="str">
        <f ca="1">IF(AK9="Rectangular",OFFSET(Rect!$E$7,AK$3-1,),"-")</f>
        <v>-</v>
      </c>
      <c r="AL12" s="53" t="str">
        <f ca="1">IF(AL9="Rectangular",OFFSET(Rect!$E$7,AL$3-1,),"-")</f>
        <v>-</v>
      </c>
      <c r="AM12" s="53" t="str">
        <f ca="1">IF(AM9="Rectangular",OFFSET(Rect!$E$7,AM$3-1,),"-")</f>
        <v>-</v>
      </c>
      <c r="AN12" s="53" t="str">
        <f ca="1">IF(AN9="Rectangular",OFFSET(Rect!$E$7,AN$3-1,),"-")</f>
        <v>-</v>
      </c>
      <c r="AO12" s="53" t="str">
        <f ca="1">IF(AO9="Rectangular",OFFSET(Rect!$E$7,AO$3-1,),"-")</f>
        <v>-</v>
      </c>
      <c r="AP12" s="53" t="str">
        <f ca="1">IF(AP9="Rectangular",OFFSET(Rect!$E$7,AP$3-1,),"-")</f>
        <v>-</v>
      </c>
      <c r="AQ12" s="53" t="str">
        <f ca="1">IF(AQ9="Rectangular",OFFSET(Rect!$E$7,AQ$3-1,),"-")</f>
        <v>-</v>
      </c>
      <c r="AR12" s="53" t="str">
        <f ca="1">IF(AR9="Rectangular",OFFSET(Rect!$E$7,AR$3-1,),"-")</f>
        <v>-</v>
      </c>
      <c r="AS12" s="53" t="str">
        <f ca="1">IF(AS9="Rectangular",OFFSET(Rect!$E$7,AS$3-1,),"-")</f>
        <v>-</v>
      </c>
      <c r="AT12" s="53" t="str">
        <f ca="1">IF(AT9="Rectangular",OFFSET(Rect!$E$7,AT$3-1,),"-")</f>
        <v>-</v>
      </c>
    </row>
    <row r="13" spans="1:46" x14ac:dyDescent="0.3">
      <c r="B13" s="34" t="s">
        <v>405</v>
      </c>
      <c r="C13" s="62" t="s">
        <v>400</v>
      </c>
      <c r="D13" s="56">
        <f ca="1">IF(D9="Rectangular","-",OFFSET(Circular!$D$3,D$3-1,))</f>
        <v>101</v>
      </c>
      <c r="E13" s="56">
        <f ca="1">IF(E9="Rectangular","-",OFFSET(Circular!$D$3,E$3-1,))</f>
        <v>150.1</v>
      </c>
      <c r="F13" s="56">
        <f ca="1">IF(F9="Rectangular","-",OFFSET(Circular!$D$3,F$3-1,))</f>
        <v>114.4</v>
      </c>
      <c r="G13" s="56">
        <f ca="1">IF(G9="Rectangular","-",OFFSET(Circular!$D$3,G$3-1,))</f>
        <v>73.3</v>
      </c>
      <c r="H13" s="56">
        <f ca="1">IF(H9="Rectangular","-",OFFSET(Circular!$D$3,H$3-1,))</f>
        <v>159</v>
      </c>
      <c r="I13" s="56">
        <f ca="1">IF(I9="Rectangular","-",OFFSET(Circular!$D$3,I$3-1,))</f>
        <v>114</v>
      </c>
      <c r="J13" s="56">
        <f ca="1">IF(J9="Rectangular","-",OFFSET(Circular!$D$3,J$3-1,))</f>
        <v>88.9</v>
      </c>
      <c r="K13" s="56">
        <f ca="1">IF(K9="Rectangular","-",OFFSET(Circular!$D$3,K$3-1,))</f>
        <v>168.2</v>
      </c>
      <c r="L13" s="56">
        <f ca="1">IF(L9="Rectangular","-",OFFSET(Circular!$D$3,L$3-1,))</f>
        <v>101.6</v>
      </c>
      <c r="M13" s="56">
        <f ca="1">IF(M9="Rectangular","-",OFFSET(Circular!$D$3,M$3-1,))</f>
        <v>120</v>
      </c>
      <c r="N13" s="56">
        <f ca="1">IF(N9="Rectangular","-",OFFSET(Circular!$D$3,N$3-1,))</f>
        <v>76.3</v>
      </c>
      <c r="O13" s="56">
        <f ca="1">IF(O9="Rectangular","-",OFFSET(Circular!$D$3,O$3-1,))</f>
        <v>114</v>
      </c>
      <c r="P13" s="56">
        <f ca="1">IF(P9="Rectangular","-",OFFSET(Circular!$D$3,P$3-1,))</f>
        <v>76.38</v>
      </c>
      <c r="Q13" s="56">
        <f ca="1">IF(Q9="Rectangular","-",OFFSET(Circular!$D$3,Q$3-1,))</f>
        <v>73.3</v>
      </c>
      <c r="R13" s="56">
        <f ca="1">IF(R9="Rectangular","-",OFFSET(Circular!$D$3,R$3-1,))</f>
        <v>127</v>
      </c>
      <c r="S13" s="56">
        <f ca="1">IF(S9="Rectangular","-",OFFSET(Circular!$D$3,S$3-1,))</f>
        <v>114</v>
      </c>
      <c r="T13" s="56">
        <f ca="1">IF(T9="Rectangular","-",OFFSET(Circular!$D$3,T$3-1,))</f>
        <v>164.98</v>
      </c>
      <c r="U13" s="56">
        <f ca="1">IF(U9="Rectangular","-",OFFSET(Circular!$D$3,U$3-1,))</f>
        <v>152.4</v>
      </c>
      <c r="V13" s="56">
        <f ca="1">IF(V9="Rectangular","-",OFFSET(Circular!$D$3,V$3-1,))</f>
        <v>114</v>
      </c>
      <c r="W13" s="56">
        <f ca="1">IF(W9="Rectangular","-",OFFSET(Circular!$D$3,W$3-1,))</f>
        <v>89.3</v>
      </c>
      <c r="X13" s="56">
        <f ca="1">IF(X9="Rectangular","-",OFFSET(Circular!$D$3,X$3-1,))</f>
        <v>72.8</v>
      </c>
      <c r="Y13" s="56">
        <f ca="1">IF(Y9="Rectangular","-",OFFSET(Circular!$D$3,Y$3-1,))</f>
        <v>159</v>
      </c>
      <c r="Z13" s="56">
        <f ca="1">IF(Z9="Rectangular","-",OFFSET(Circular!$D$3,Z$3-1,))</f>
        <v>60.48</v>
      </c>
      <c r="AA13" s="56">
        <f ca="1">IF(AA9="Rectangular","-",OFFSET(Circular!$D$3,AA$3-1,))</f>
        <v>114</v>
      </c>
      <c r="AB13" s="56">
        <f ca="1">IF(AB9="Rectangular","-",OFFSET(Circular!$D$3,AB$3-1,))</f>
        <v>60.38</v>
      </c>
      <c r="AC13" s="56">
        <f ca="1">IF(AC9="Rectangular","-",OFFSET(Circular!$D$3,AC$3-1,))</f>
        <v>165.4</v>
      </c>
      <c r="AD13" s="56">
        <f ca="1">IF(AD9="Rectangular","-",OFFSET(Circular!$D$3,AD$3-1,))</f>
        <v>127</v>
      </c>
      <c r="AE13" s="56">
        <f ca="1">IF(AE9="Rectangular","-",OFFSET(Circular!$D$3,AE$3-1,))</f>
        <v>120</v>
      </c>
      <c r="AF13" s="56">
        <f ca="1">IF(AF9="Rectangular","-",OFFSET(Circular!$D$3,AF$3-1,))</f>
        <v>152.4</v>
      </c>
      <c r="AG13" s="56">
        <f ca="1">IF(AG9="Rectangular","-",OFFSET(Circular!$D$3,AG$3-1,))</f>
        <v>50.9</v>
      </c>
      <c r="AH13" s="56">
        <f ca="1">IF(AH9="Rectangular","-",OFFSET(Circular!$D$3,AH$3-1,))</f>
        <v>76.400000000000006</v>
      </c>
      <c r="AI13" s="56">
        <f ca="1">IF(AI9="Rectangular","-",OFFSET(Circular!$D$3,AI$3-1,))</f>
        <v>325</v>
      </c>
      <c r="AJ13" s="56">
        <f ca="1">IF(AJ9="Rectangular","-",OFFSET(Circular!$D$3,AJ$3-1,))</f>
        <v>169.7</v>
      </c>
      <c r="AK13" s="56">
        <f ca="1">IF(AK9="Rectangular","-",OFFSET(Circular!$D$3,AK$3-1,))</f>
        <v>159</v>
      </c>
      <c r="AL13" s="56">
        <f ca="1">IF(AL9="Rectangular","-",OFFSET(Circular!$D$3,AL$3-1,))</f>
        <v>72.900000000000006</v>
      </c>
      <c r="AM13" s="56">
        <f ca="1">IF(AM9="Rectangular","-",OFFSET(Circular!$D$3,AM$3-1,))</f>
        <v>60.48</v>
      </c>
      <c r="AN13" s="56">
        <f ca="1">IF(AN9="Rectangular","-",OFFSET(Circular!$D$3,AN$3-1,))</f>
        <v>101.2</v>
      </c>
      <c r="AO13" s="56">
        <f ca="1">IF(AO9="Rectangular","-",OFFSET(Circular!$D$3,AO$3-1,))</f>
        <v>104</v>
      </c>
      <c r="AP13" s="56">
        <f ca="1">IF(AP9="Rectangular","-",OFFSET(Circular!$D$3,AP$3-1,))</f>
        <v>219</v>
      </c>
      <c r="AQ13" s="56">
        <f ca="1">IF(AQ9="Rectangular","-",OFFSET(Circular!$D$3,AQ$3-1,))</f>
        <v>88.99</v>
      </c>
      <c r="AR13" s="56">
        <f ca="1">IF(AR9="Rectangular","-",OFFSET(Circular!$D$3,AR$3-1,))</f>
        <v>299</v>
      </c>
      <c r="AS13" s="56">
        <f ca="1">IF(AS9="Rectangular","-",OFFSET(Circular!$D$3,AS$3-1,))</f>
        <v>140.13</v>
      </c>
      <c r="AT13" s="56">
        <f ca="1">IF(AT9="Rectangular","-",OFFSET(Circular!$D$3,AT$3-1,))</f>
        <v>219</v>
      </c>
    </row>
    <row r="14" spans="1:46" x14ac:dyDescent="0.3">
      <c r="B14" s="34" t="s">
        <v>459</v>
      </c>
      <c r="C14" s="62" t="s">
        <v>400</v>
      </c>
      <c r="D14" s="53">
        <f ca="1">IF(D9="Rectangular",OFFSET(Rect!$F$7,D$3-1,),OFFSET(Circular!$E$3,D$3-1,))</f>
        <v>1.48</v>
      </c>
      <c r="E14" s="53">
        <f ca="1">IF(E9="Rectangular",OFFSET(Rect!$F$7,E$3-1,),OFFSET(Circular!$E$3,E$3-1,))</f>
        <v>1.68</v>
      </c>
      <c r="F14" s="53">
        <f ca="1">IF(F9="Rectangular",OFFSET(Rect!$F$7,F$3-1,),OFFSET(Circular!$E$3,F$3-1,))</f>
        <v>2.95</v>
      </c>
      <c r="G14" s="53">
        <f ca="1">IF(G9="Rectangular",OFFSET(Rect!$F$7,G$3-1,),OFFSET(Circular!$E$3,G$3-1,))</f>
        <v>2.79</v>
      </c>
      <c r="H14" s="53">
        <f ca="1">IF(H9="Rectangular",OFFSET(Rect!$F$7,H$3-1,),OFFSET(Circular!$E$3,H$3-1,))</f>
        <v>3.8</v>
      </c>
      <c r="I14" s="53">
        <f ca="1">IF(I9="Rectangular",OFFSET(Rect!$F$7,I$3-1,),OFFSET(Circular!$E$3,I$3-1,))</f>
        <v>4.2</v>
      </c>
      <c r="J14" s="53">
        <f ca="1">IF(J9="Rectangular",OFFSET(Rect!$F$7,J$3-1,),OFFSET(Circular!$E$3,J$3-1,))</f>
        <v>2.82</v>
      </c>
      <c r="K14" s="53">
        <f ca="1">IF(K9="Rectangular",OFFSET(Rect!$F$7,K$3-1,),OFFSET(Circular!$E$3,K$3-1,))</f>
        <v>3.15</v>
      </c>
      <c r="L14" s="53">
        <f ca="1">IF(L9="Rectangular",OFFSET(Rect!$F$7,L$3-1,),OFFSET(Circular!$E$3,L$3-1,))</f>
        <v>1.6</v>
      </c>
      <c r="M14" s="53">
        <f ca="1">IF(M9="Rectangular",OFFSET(Rect!$F$7,M$3-1,),OFFSET(Circular!$E$3,M$3-1,))</f>
        <v>1.77</v>
      </c>
      <c r="N14" s="53">
        <f ca="1">IF(N9="Rectangular",OFFSET(Rect!$F$7,N$3-1,),OFFSET(Circular!$E$3,N$3-1,))</f>
        <v>2.95</v>
      </c>
      <c r="O14" s="53">
        <f ca="1">IF(O9="Rectangular",OFFSET(Rect!$F$7,O$3-1,),OFFSET(Circular!$E$3,O$3-1,))</f>
        <v>4.2</v>
      </c>
      <c r="P14" s="53">
        <f ca="1">IF(P9="Rectangular",OFFSET(Rect!$F$7,P$3-1,),OFFSET(Circular!$E$3,P$3-1,))</f>
        <v>3.11</v>
      </c>
      <c r="Q14" s="53">
        <f ca="1">IF(Q9="Rectangular",OFFSET(Rect!$F$7,Q$3-1,),OFFSET(Circular!$E$3,Q$3-1,))</f>
        <v>2.84</v>
      </c>
      <c r="R14" s="53">
        <f ca="1">IF(R9="Rectangular",OFFSET(Rect!$F$7,R$3-1,),OFFSET(Circular!$E$3,R$3-1,))</f>
        <v>1.6</v>
      </c>
      <c r="S14" s="53">
        <f ca="1">IF(S9="Rectangular",OFFSET(Rect!$F$7,S$3-1,),OFFSET(Circular!$E$3,S$3-1,))</f>
        <v>4.2</v>
      </c>
      <c r="T14" s="53">
        <f ca="1">IF(T9="Rectangular",OFFSET(Rect!$F$7,T$3-1,),OFFSET(Circular!$E$3,T$3-1,))</f>
        <v>3.09</v>
      </c>
      <c r="U14" s="53">
        <f ca="1">IF(U9="Rectangular",OFFSET(Rect!$F$7,U$3-1,),OFFSET(Circular!$E$3,U$3-1,))</f>
        <v>1.6</v>
      </c>
      <c r="V14" s="53">
        <f ca="1">IF(V9="Rectangular",OFFSET(Rect!$F$7,V$3-1,),OFFSET(Circular!$E$3,V$3-1,))</f>
        <v>4.2</v>
      </c>
      <c r="W14" s="53">
        <f ca="1">IF(W9="Rectangular",OFFSET(Rect!$F$7,W$3-1,),OFFSET(Circular!$E$3,W$3-1,))</f>
        <v>3.12</v>
      </c>
      <c r="X14" s="53">
        <f ca="1">IF(X9="Rectangular",OFFSET(Rect!$F$7,X$3-1,),OFFSET(Circular!$E$3,X$3-1,))</f>
        <v>2.84</v>
      </c>
      <c r="Y14" s="53">
        <f ca="1">IF(Y9="Rectangular",OFFSET(Rect!$F$7,Y$3-1,),OFFSET(Circular!$E$3,Y$3-1,))</f>
        <v>4.5</v>
      </c>
      <c r="Z14" s="53">
        <f ca="1">IF(Z9="Rectangular",OFFSET(Rect!$F$7,Z$3-1,),OFFSET(Circular!$E$3,Z$3-1,))</f>
        <v>2.96</v>
      </c>
      <c r="AA14" s="53">
        <f ca="1">IF(AA9="Rectangular",OFFSET(Rect!$F$7,AA$3-1,),OFFSET(Circular!$E$3,AA$3-1,))</f>
        <v>4.2</v>
      </c>
      <c r="AB14" s="53">
        <f ca="1">IF(AB9="Rectangular",OFFSET(Rect!$F$7,AB$3-1,),OFFSET(Circular!$E$3,AB$3-1,))</f>
        <v>2.89</v>
      </c>
      <c r="AC14" s="53">
        <f ca="1">IF(AC9="Rectangular",OFFSET(Rect!$F$7,AC$3-1,),OFFSET(Circular!$E$3,AC$3-1,))</f>
        <v>2.96</v>
      </c>
      <c r="AD14" s="53">
        <f ca="1">IF(AD9="Rectangular",OFFSET(Rect!$F$7,AD$3-1,),OFFSET(Circular!$E$3,AD$3-1,))</f>
        <v>1.6</v>
      </c>
      <c r="AE14" s="53">
        <f ca="1">IF(AE9="Rectangular",OFFSET(Rect!$F$7,AE$3-1,),OFFSET(Circular!$E$3,AE$3-1,))</f>
        <v>1.77</v>
      </c>
      <c r="AF14" s="53">
        <f ca="1">IF(AF9="Rectangular",OFFSET(Rect!$F$7,AF$3-1,),OFFSET(Circular!$E$3,AF$3-1,))</f>
        <v>1.6</v>
      </c>
      <c r="AG14" s="53">
        <f ca="1">IF(AG9="Rectangular",OFFSET(Rect!$F$7,AG$3-1,),OFFSET(Circular!$E$3,AG$3-1,))</f>
        <v>3.07</v>
      </c>
      <c r="AH14" s="53">
        <f ca="1">IF(AH9="Rectangular",OFFSET(Rect!$F$7,AH$3-1,),OFFSET(Circular!$E$3,AH$3-1,))</f>
        <v>2.95</v>
      </c>
      <c r="AI14" s="53">
        <f ca="1">IF(AI9="Rectangular",OFFSET(Rect!$F$7,AI$3-1,),OFFSET(Circular!$E$3,AI$3-1,))</f>
        <v>7.85</v>
      </c>
      <c r="AJ14" s="53">
        <f ca="1">IF(AJ9="Rectangular",OFFSET(Rect!$F$7,AJ$3-1,),OFFSET(Circular!$E$3,AJ$3-1,))</f>
        <v>2.86</v>
      </c>
      <c r="AK14" s="53">
        <f ca="1">IF(AK9="Rectangular",OFFSET(Rect!$F$7,AK$3-1,),OFFSET(Circular!$E$3,AK$3-1,))</f>
        <v>3.8</v>
      </c>
      <c r="AL14" s="53">
        <f ca="1">IF(AL9="Rectangular",OFFSET(Rect!$F$7,AL$3-1,),OFFSET(Circular!$E$3,AL$3-1,))</f>
        <v>2.79</v>
      </c>
      <c r="AM14" s="53">
        <f ca="1">IF(AM9="Rectangular",OFFSET(Rect!$F$7,AM$3-1,),OFFSET(Circular!$E$3,AM$3-1,))</f>
        <v>2.88</v>
      </c>
      <c r="AN14" s="53">
        <f ca="1">IF(AN9="Rectangular",OFFSET(Rect!$F$7,AN$3-1,),OFFSET(Circular!$E$3,AN$3-1,))</f>
        <v>2.83</v>
      </c>
      <c r="AO14" s="53">
        <f ca="1">IF(AO9="Rectangular",OFFSET(Rect!$F$7,AO$3-1,),OFFSET(Circular!$E$3,AO$3-1,))</f>
        <v>2</v>
      </c>
      <c r="AP14" s="53">
        <f ca="1">IF(AP9="Rectangular",OFFSET(Rect!$F$7,AP$3-1,),OFFSET(Circular!$E$3,AP$3-1,))</f>
        <v>3.9</v>
      </c>
      <c r="AQ14" s="53">
        <f ca="1">IF(AQ9="Rectangular",OFFSET(Rect!$F$7,AQ$3-1,),OFFSET(Circular!$E$3,AQ$3-1,))</f>
        <v>2.76</v>
      </c>
      <c r="AR14" s="53">
        <f ca="1">IF(AR9="Rectangular",OFFSET(Rect!$F$7,AR$3-1,),OFFSET(Circular!$E$3,AR$3-1,))</f>
        <v>9.89</v>
      </c>
      <c r="AS14" s="53">
        <f ca="1">IF(AS9="Rectangular",OFFSET(Rect!$F$7,AS$3-1,),OFFSET(Circular!$E$3,AS$3-1,))</f>
        <v>3.05</v>
      </c>
      <c r="AT14" s="53">
        <f ca="1">IF(AT9="Rectangular",OFFSET(Rect!$F$7,AT$3-1,),OFFSET(Circular!$E$3,AT$3-1,))</f>
        <v>3.9</v>
      </c>
    </row>
    <row r="15" spans="1:46" ht="15.6" x14ac:dyDescent="0.3">
      <c r="B15" s="34" t="s">
        <v>457</v>
      </c>
      <c r="C15" s="62" t="s">
        <v>400</v>
      </c>
      <c r="D15" s="57" t="str">
        <f>IF(D9="Rectangular",D11-2*D14,"-")</f>
        <v>-</v>
      </c>
      <c r="E15" s="57" t="str">
        <f t="shared" ref="E15" si="0">IF(E9="Rectangular",E11-2*E14,"-")</f>
        <v>-</v>
      </c>
      <c r="F15" s="57" t="str">
        <f t="shared" ref="F15" si="1">IF(F9="Rectangular",F11-2*F14,"-")</f>
        <v>-</v>
      </c>
      <c r="G15" s="57" t="str">
        <f t="shared" ref="G15" si="2">IF(G9="Rectangular",G11-2*G14,"-")</f>
        <v>-</v>
      </c>
      <c r="H15" s="57" t="str">
        <f t="shared" ref="H15" si="3">IF(H9="Rectangular",H11-2*H14,"-")</f>
        <v>-</v>
      </c>
      <c r="I15" s="57" t="str">
        <f t="shared" ref="I15" si="4">IF(I9="Rectangular",I11-2*I14,"-")</f>
        <v>-</v>
      </c>
      <c r="J15" s="57" t="str">
        <f t="shared" ref="J15" si="5">IF(J9="Rectangular",J11-2*J14,"-")</f>
        <v>-</v>
      </c>
      <c r="K15" s="57" t="str">
        <f t="shared" ref="K15" si="6">IF(K9="Rectangular",K11-2*K14,"-")</f>
        <v>-</v>
      </c>
      <c r="L15" s="57" t="str">
        <f t="shared" ref="L15" si="7">IF(L9="Rectangular",L11-2*L14,"-")</f>
        <v>-</v>
      </c>
      <c r="M15" s="57" t="str">
        <f t="shared" ref="M15" si="8">IF(M9="Rectangular",M11-2*M14,"-")</f>
        <v>-</v>
      </c>
      <c r="N15" s="57" t="str">
        <f t="shared" ref="N15" si="9">IF(N9="Rectangular",N11-2*N14,"-")</f>
        <v>-</v>
      </c>
      <c r="O15" s="57" t="str">
        <f t="shared" ref="O15" si="10">IF(O9="Rectangular",O11-2*O14,"-")</f>
        <v>-</v>
      </c>
      <c r="P15" s="57" t="str">
        <f t="shared" ref="P15" si="11">IF(P9="Rectangular",P11-2*P14,"-")</f>
        <v>-</v>
      </c>
      <c r="Q15" s="57" t="str">
        <f t="shared" ref="Q15" si="12">IF(Q9="Rectangular",Q11-2*Q14,"-")</f>
        <v>-</v>
      </c>
      <c r="R15" s="57" t="str">
        <f t="shared" ref="R15" si="13">IF(R9="Rectangular",R11-2*R14,"-")</f>
        <v>-</v>
      </c>
      <c r="S15" s="57" t="str">
        <f t="shared" ref="S15" si="14">IF(S9="Rectangular",S11-2*S14,"-")</f>
        <v>-</v>
      </c>
      <c r="T15" s="57" t="str">
        <f t="shared" ref="T15" si="15">IF(T9="Rectangular",T11-2*T14,"-")</f>
        <v>-</v>
      </c>
      <c r="U15" s="57" t="str">
        <f t="shared" ref="U15" si="16">IF(U9="Rectangular",U11-2*U14,"-")</f>
        <v>-</v>
      </c>
      <c r="V15" s="57" t="str">
        <f t="shared" ref="V15" si="17">IF(V9="Rectangular",V11-2*V14,"-")</f>
        <v>-</v>
      </c>
      <c r="W15" s="57" t="str">
        <f t="shared" ref="W15" si="18">IF(W9="Rectangular",W11-2*W14,"-")</f>
        <v>-</v>
      </c>
      <c r="X15" s="57" t="str">
        <f t="shared" ref="X15" si="19">IF(X9="Rectangular",X11-2*X14,"-")</f>
        <v>-</v>
      </c>
      <c r="Y15" s="57" t="str">
        <f t="shared" ref="Y15" si="20">IF(Y9="Rectangular",Y11-2*Y14,"-")</f>
        <v>-</v>
      </c>
      <c r="Z15" s="57" t="str">
        <f t="shared" ref="Z15" si="21">IF(Z9="Rectangular",Z11-2*Z14,"-")</f>
        <v>-</v>
      </c>
      <c r="AA15" s="57" t="str">
        <f t="shared" ref="AA15" si="22">IF(AA9="Rectangular",AA11-2*AA14,"-")</f>
        <v>-</v>
      </c>
      <c r="AB15" s="57" t="str">
        <f t="shared" ref="AB15" si="23">IF(AB9="Rectangular",AB11-2*AB14,"-")</f>
        <v>-</v>
      </c>
      <c r="AC15" s="57" t="str">
        <f t="shared" ref="AC15" si="24">IF(AC9="Rectangular",AC11-2*AC14,"-")</f>
        <v>-</v>
      </c>
      <c r="AD15" s="57" t="str">
        <f t="shared" ref="AD15" si="25">IF(AD9="Rectangular",AD11-2*AD14,"-")</f>
        <v>-</v>
      </c>
      <c r="AE15" s="57" t="str">
        <f t="shared" ref="AE15" si="26">IF(AE9="Rectangular",AE11-2*AE14,"-")</f>
        <v>-</v>
      </c>
      <c r="AF15" s="57" t="str">
        <f t="shared" ref="AF15" si="27">IF(AF9="Rectangular",AF11-2*AF14,"-")</f>
        <v>-</v>
      </c>
      <c r="AG15" s="57" t="str">
        <f t="shared" ref="AG15" si="28">IF(AG9="Rectangular",AG11-2*AG14,"-")</f>
        <v>-</v>
      </c>
      <c r="AH15" s="57" t="str">
        <f t="shared" ref="AH15" si="29">IF(AH9="Rectangular",AH11-2*AH14,"-")</f>
        <v>-</v>
      </c>
      <c r="AI15" s="57" t="str">
        <f t="shared" ref="AI15" si="30">IF(AI9="Rectangular",AI11-2*AI14,"-")</f>
        <v>-</v>
      </c>
      <c r="AJ15" s="57" t="str">
        <f t="shared" ref="AJ15" si="31">IF(AJ9="Rectangular",AJ11-2*AJ14,"-")</f>
        <v>-</v>
      </c>
      <c r="AK15" s="57" t="str">
        <f t="shared" ref="AK15" si="32">IF(AK9="Rectangular",AK11-2*AK14,"-")</f>
        <v>-</v>
      </c>
      <c r="AL15" s="57" t="str">
        <f t="shared" ref="AL15" si="33">IF(AL9="Rectangular",AL11-2*AL14,"-")</f>
        <v>-</v>
      </c>
      <c r="AM15" s="57" t="str">
        <f t="shared" ref="AM15" si="34">IF(AM9="Rectangular",AM11-2*AM14,"-")</f>
        <v>-</v>
      </c>
      <c r="AN15" s="57" t="str">
        <f t="shared" ref="AN15" si="35">IF(AN9="Rectangular",AN11-2*AN14,"-")</f>
        <v>-</v>
      </c>
      <c r="AO15" s="57" t="str">
        <f t="shared" ref="AO15" si="36">IF(AO9="Rectangular",AO11-2*AO14,"-")</f>
        <v>-</v>
      </c>
      <c r="AP15" s="57" t="str">
        <f t="shared" ref="AP15" si="37">IF(AP9="Rectangular",AP11-2*AP14,"-")</f>
        <v>-</v>
      </c>
      <c r="AQ15" s="57" t="str">
        <f t="shared" ref="AQ15" si="38">IF(AQ9="Rectangular",AQ11-2*AQ14,"-")</f>
        <v>-</v>
      </c>
      <c r="AR15" s="57" t="str">
        <f t="shared" ref="AR15" si="39">IF(AR9="Rectangular",AR11-2*AR14,"-")</f>
        <v>-</v>
      </c>
      <c r="AS15" s="57" t="str">
        <f t="shared" ref="AS15" si="40">IF(AS9="Rectangular",AS11-2*AS14,"-")</f>
        <v>-</v>
      </c>
      <c r="AT15" s="57" t="str">
        <f t="shared" ref="AT15" si="41">IF(AT9="Rectangular",AT11-2*AT14,"-")</f>
        <v>-</v>
      </c>
    </row>
    <row r="16" spans="1:46" ht="15.6" x14ac:dyDescent="0.3">
      <c r="B16" s="34" t="s">
        <v>458</v>
      </c>
      <c r="C16" s="62" t="s">
        <v>400</v>
      </c>
      <c r="D16" s="57" t="str">
        <f>IF(D9="Rectangular",D12-2*D14,"-")</f>
        <v>-</v>
      </c>
      <c r="E16" s="57" t="str">
        <f t="shared" ref="E16:AT16" si="42">IF(E9="Rectangular",E12-2*E14,"-")</f>
        <v>-</v>
      </c>
      <c r="F16" s="57" t="str">
        <f t="shared" si="42"/>
        <v>-</v>
      </c>
      <c r="G16" s="57" t="str">
        <f t="shared" si="42"/>
        <v>-</v>
      </c>
      <c r="H16" s="57" t="str">
        <f t="shared" si="42"/>
        <v>-</v>
      </c>
      <c r="I16" s="57" t="str">
        <f t="shared" si="42"/>
        <v>-</v>
      </c>
      <c r="J16" s="57" t="str">
        <f t="shared" si="42"/>
        <v>-</v>
      </c>
      <c r="K16" s="57" t="str">
        <f t="shared" si="42"/>
        <v>-</v>
      </c>
      <c r="L16" s="57" t="str">
        <f t="shared" si="42"/>
        <v>-</v>
      </c>
      <c r="M16" s="57" t="str">
        <f t="shared" si="42"/>
        <v>-</v>
      </c>
      <c r="N16" s="57" t="str">
        <f t="shared" si="42"/>
        <v>-</v>
      </c>
      <c r="O16" s="57" t="str">
        <f t="shared" si="42"/>
        <v>-</v>
      </c>
      <c r="P16" s="57" t="str">
        <f t="shared" si="42"/>
        <v>-</v>
      </c>
      <c r="Q16" s="57" t="str">
        <f t="shared" si="42"/>
        <v>-</v>
      </c>
      <c r="R16" s="57" t="str">
        <f t="shared" si="42"/>
        <v>-</v>
      </c>
      <c r="S16" s="57" t="str">
        <f t="shared" si="42"/>
        <v>-</v>
      </c>
      <c r="T16" s="57" t="str">
        <f t="shared" si="42"/>
        <v>-</v>
      </c>
      <c r="U16" s="57" t="str">
        <f t="shared" si="42"/>
        <v>-</v>
      </c>
      <c r="V16" s="57" t="str">
        <f t="shared" si="42"/>
        <v>-</v>
      </c>
      <c r="W16" s="57" t="str">
        <f t="shared" si="42"/>
        <v>-</v>
      </c>
      <c r="X16" s="57" t="str">
        <f t="shared" si="42"/>
        <v>-</v>
      </c>
      <c r="Y16" s="57" t="str">
        <f t="shared" si="42"/>
        <v>-</v>
      </c>
      <c r="Z16" s="57" t="str">
        <f t="shared" si="42"/>
        <v>-</v>
      </c>
      <c r="AA16" s="57" t="str">
        <f t="shared" si="42"/>
        <v>-</v>
      </c>
      <c r="AB16" s="57" t="str">
        <f t="shared" si="42"/>
        <v>-</v>
      </c>
      <c r="AC16" s="57" t="str">
        <f t="shared" si="42"/>
        <v>-</v>
      </c>
      <c r="AD16" s="57" t="str">
        <f t="shared" si="42"/>
        <v>-</v>
      </c>
      <c r="AE16" s="57" t="str">
        <f t="shared" si="42"/>
        <v>-</v>
      </c>
      <c r="AF16" s="57" t="str">
        <f t="shared" si="42"/>
        <v>-</v>
      </c>
      <c r="AG16" s="57" t="str">
        <f t="shared" si="42"/>
        <v>-</v>
      </c>
      <c r="AH16" s="57" t="str">
        <f t="shared" si="42"/>
        <v>-</v>
      </c>
      <c r="AI16" s="57" t="str">
        <f t="shared" si="42"/>
        <v>-</v>
      </c>
      <c r="AJ16" s="57" t="str">
        <f t="shared" si="42"/>
        <v>-</v>
      </c>
      <c r="AK16" s="57" t="str">
        <f t="shared" si="42"/>
        <v>-</v>
      </c>
      <c r="AL16" s="57" t="str">
        <f t="shared" si="42"/>
        <v>-</v>
      </c>
      <c r="AM16" s="57" t="str">
        <f t="shared" si="42"/>
        <v>-</v>
      </c>
      <c r="AN16" s="57" t="str">
        <f t="shared" si="42"/>
        <v>-</v>
      </c>
      <c r="AO16" s="57" t="str">
        <f t="shared" si="42"/>
        <v>-</v>
      </c>
      <c r="AP16" s="57" t="str">
        <f t="shared" si="42"/>
        <v>-</v>
      </c>
      <c r="AQ16" s="57" t="str">
        <f t="shared" si="42"/>
        <v>-</v>
      </c>
      <c r="AR16" s="57" t="str">
        <f t="shared" si="42"/>
        <v>-</v>
      </c>
      <c r="AS16" s="57" t="str">
        <f t="shared" si="42"/>
        <v>-</v>
      </c>
      <c r="AT16" s="57" t="str">
        <f t="shared" si="42"/>
        <v>-</v>
      </c>
    </row>
    <row r="17" spans="2:46" ht="15.6" x14ac:dyDescent="0.3">
      <c r="B17" s="34" t="s">
        <v>456</v>
      </c>
      <c r="C17" s="62" t="s">
        <v>400</v>
      </c>
      <c r="D17" s="56">
        <f ca="1">IF(D9="Rectangular","-",D13-2*D14)</f>
        <v>98.04</v>
      </c>
      <c r="E17" s="56">
        <f ca="1">IF(E9="Rectangular","-",E13-2*E14)</f>
        <v>146.73999999999998</v>
      </c>
      <c r="F17" s="56">
        <f t="shared" ref="F17:AT17" ca="1" si="43">IF(F9="Rectangular","-",F13-2*F14)</f>
        <v>108.5</v>
      </c>
      <c r="G17" s="56">
        <f t="shared" ca="1" si="43"/>
        <v>67.72</v>
      </c>
      <c r="H17" s="56">
        <f t="shared" ca="1" si="43"/>
        <v>151.4</v>
      </c>
      <c r="I17" s="56">
        <f t="shared" ca="1" si="43"/>
        <v>105.6</v>
      </c>
      <c r="J17" s="56">
        <f t="shared" ca="1" si="43"/>
        <v>83.26</v>
      </c>
      <c r="K17" s="56">
        <f t="shared" ca="1" si="43"/>
        <v>161.89999999999998</v>
      </c>
      <c r="L17" s="56">
        <f t="shared" ca="1" si="43"/>
        <v>98.399999999999991</v>
      </c>
      <c r="M17" s="56">
        <f t="shared" ca="1" si="43"/>
        <v>116.46</v>
      </c>
      <c r="N17" s="56">
        <f t="shared" ca="1" si="43"/>
        <v>70.399999999999991</v>
      </c>
      <c r="O17" s="56">
        <f t="shared" ca="1" si="43"/>
        <v>105.6</v>
      </c>
      <c r="P17" s="56">
        <f t="shared" ca="1" si="43"/>
        <v>70.16</v>
      </c>
      <c r="Q17" s="56">
        <f t="shared" ca="1" si="43"/>
        <v>67.62</v>
      </c>
      <c r="R17" s="56">
        <f t="shared" ca="1" si="43"/>
        <v>123.8</v>
      </c>
      <c r="S17" s="56">
        <f t="shared" ca="1" si="43"/>
        <v>105.6</v>
      </c>
      <c r="T17" s="56">
        <f t="shared" ca="1" si="43"/>
        <v>158.79999999999998</v>
      </c>
      <c r="U17" s="56">
        <f t="shared" ca="1" si="43"/>
        <v>149.20000000000002</v>
      </c>
      <c r="V17" s="56">
        <f t="shared" ca="1" si="43"/>
        <v>105.6</v>
      </c>
      <c r="W17" s="56">
        <f t="shared" ca="1" si="43"/>
        <v>83.06</v>
      </c>
      <c r="X17" s="56">
        <f t="shared" ca="1" si="43"/>
        <v>67.12</v>
      </c>
      <c r="Y17" s="56">
        <f t="shared" ca="1" si="43"/>
        <v>150</v>
      </c>
      <c r="Z17" s="56">
        <f t="shared" ca="1" si="43"/>
        <v>54.559999999999995</v>
      </c>
      <c r="AA17" s="56">
        <f t="shared" ca="1" si="43"/>
        <v>105.6</v>
      </c>
      <c r="AB17" s="56">
        <f t="shared" ca="1" si="43"/>
        <v>54.6</v>
      </c>
      <c r="AC17" s="56">
        <f t="shared" ca="1" si="43"/>
        <v>159.48000000000002</v>
      </c>
      <c r="AD17" s="56">
        <f t="shared" ca="1" si="43"/>
        <v>123.8</v>
      </c>
      <c r="AE17" s="56">
        <f t="shared" ca="1" si="43"/>
        <v>116.46</v>
      </c>
      <c r="AF17" s="56">
        <f t="shared" ca="1" si="43"/>
        <v>149.20000000000002</v>
      </c>
      <c r="AG17" s="56">
        <f t="shared" ca="1" si="43"/>
        <v>44.76</v>
      </c>
      <c r="AH17" s="56">
        <f t="shared" ca="1" si="43"/>
        <v>70.5</v>
      </c>
      <c r="AI17" s="56">
        <f t="shared" ca="1" si="43"/>
        <v>309.3</v>
      </c>
      <c r="AJ17" s="56">
        <f t="shared" ca="1" si="43"/>
        <v>163.98</v>
      </c>
      <c r="AK17" s="56">
        <f t="shared" ca="1" si="43"/>
        <v>151.4</v>
      </c>
      <c r="AL17" s="56">
        <f t="shared" ca="1" si="43"/>
        <v>67.320000000000007</v>
      </c>
      <c r="AM17" s="56">
        <f t="shared" ca="1" si="43"/>
        <v>54.72</v>
      </c>
      <c r="AN17" s="56">
        <f t="shared" ca="1" si="43"/>
        <v>95.54</v>
      </c>
      <c r="AO17" s="56">
        <f t="shared" ca="1" si="43"/>
        <v>100</v>
      </c>
      <c r="AP17" s="56">
        <f t="shared" ca="1" si="43"/>
        <v>211.2</v>
      </c>
      <c r="AQ17" s="56">
        <f t="shared" ca="1" si="43"/>
        <v>83.47</v>
      </c>
      <c r="AR17" s="56">
        <f t="shared" ca="1" si="43"/>
        <v>279.22000000000003</v>
      </c>
      <c r="AS17" s="56">
        <f t="shared" ca="1" si="43"/>
        <v>134.03</v>
      </c>
      <c r="AT17" s="56">
        <f t="shared" ca="1" si="43"/>
        <v>211.2</v>
      </c>
    </row>
    <row r="18" spans="2:46" ht="16.2" x14ac:dyDescent="0.3">
      <c r="B18" s="34" t="s">
        <v>391</v>
      </c>
      <c r="C18" s="62" t="s">
        <v>392</v>
      </c>
      <c r="D18" s="57">
        <f ca="1">IF(D9="Rectangular",D11*D12-D15*D16,0.7854*(D13^2-D17^2))</f>
        <v>462.72500735999876</v>
      </c>
      <c r="E18" s="57">
        <f ca="1">IF(E9="Rectangular",E11*E12-E15*E16,0.7854*(E13^2-E17^2))</f>
        <v>783.34413696000456</v>
      </c>
      <c r="F18" s="57">
        <f t="shared" ref="F18:AT18" ca="1" si="44">IF(F9="Rectangular",F11*F12-F15*F16,0.7854*(F13^2-F17^2))</f>
        <v>1032.8873940000005</v>
      </c>
      <c r="G18" s="57">
        <f t="shared" ca="1" si="44"/>
        <v>618.02466263999997</v>
      </c>
      <c r="H18" s="57">
        <f t="shared" ca="1" si="44"/>
        <v>1852.7900159999979</v>
      </c>
      <c r="I18" s="57">
        <f t="shared" ca="1" si="44"/>
        <v>1448.7802560000009</v>
      </c>
      <c r="J18" s="57">
        <f t="shared" ca="1" si="44"/>
        <v>762.60957695999991</v>
      </c>
      <c r="K18" s="57">
        <f t="shared" ca="1" si="44"/>
        <v>1633.3414020000037</v>
      </c>
      <c r="L18" s="57">
        <f t="shared" ca="1" si="44"/>
        <v>502.65600000000143</v>
      </c>
      <c r="M18" s="57">
        <f t="shared" ca="1" si="44"/>
        <v>657.43352136000146</v>
      </c>
      <c r="N18" s="57">
        <f t="shared" ca="1" si="44"/>
        <v>679.78726200000051</v>
      </c>
      <c r="O18" s="57">
        <f t="shared" ca="1" si="44"/>
        <v>1448.7802560000009</v>
      </c>
      <c r="P18" s="57">
        <f t="shared" ca="1" si="44"/>
        <v>715.87544951999985</v>
      </c>
      <c r="Q18" s="57">
        <f t="shared" ca="1" si="44"/>
        <v>628.65426623999895</v>
      </c>
      <c r="R18" s="57">
        <f t="shared" ca="1" si="44"/>
        <v>630.33062400000097</v>
      </c>
      <c r="S18" s="57">
        <f t="shared" ca="1" si="44"/>
        <v>1448.7802560000009</v>
      </c>
      <c r="T18" s="57">
        <f t="shared" ca="1" si="44"/>
        <v>1571.5542981599999</v>
      </c>
      <c r="U18" s="57">
        <f t="shared" ca="1" si="44"/>
        <v>758.0052479999963</v>
      </c>
      <c r="V18" s="57">
        <f t="shared" ca="1" si="44"/>
        <v>1448.7802560000009</v>
      </c>
      <c r="W18" s="57">
        <f t="shared" ca="1" si="44"/>
        <v>844.71843455999976</v>
      </c>
      <c r="X18" s="57">
        <f t="shared" ca="1" si="44"/>
        <v>624.19319423999866</v>
      </c>
      <c r="Y18" s="57">
        <f t="shared" ca="1" si="44"/>
        <v>2184.1974</v>
      </c>
      <c r="Z18" s="57">
        <f t="shared" ca="1" si="44"/>
        <v>534.88630272000023</v>
      </c>
      <c r="AA18" s="57">
        <f t="shared" ca="1" si="44"/>
        <v>1448.7802560000009</v>
      </c>
      <c r="AB18" s="57">
        <f t="shared" ca="1" si="44"/>
        <v>521.96458776000009</v>
      </c>
      <c r="AC18" s="57">
        <f t="shared" ca="1" si="44"/>
        <v>1510.5516518399972</v>
      </c>
      <c r="AD18" s="57">
        <f t="shared" ca="1" si="44"/>
        <v>630.33062400000097</v>
      </c>
      <c r="AE18" s="57">
        <f t="shared" ca="1" si="44"/>
        <v>657.43352136000146</v>
      </c>
      <c r="AF18" s="57">
        <f t="shared" ca="1" si="44"/>
        <v>758.0052479999963</v>
      </c>
      <c r="AG18" s="57">
        <f t="shared" ca="1" si="44"/>
        <v>461.30657496000015</v>
      </c>
      <c r="AH18" s="57">
        <f t="shared" ca="1" si="44"/>
        <v>680.71403400000077</v>
      </c>
      <c r="AI18" s="57">
        <f t="shared" ca="1" si="44"/>
        <v>7821.4137539999956</v>
      </c>
      <c r="AJ18" s="57">
        <f t="shared" ca="1" si="44"/>
        <v>1499.0533958400006</v>
      </c>
      <c r="AK18" s="57">
        <f t="shared" ca="1" si="44"/>
        <v>1852.7900159999979</v>
      </c>
      <c r="AL18" s="57">
        <f t="shared" ca="1" si="44"/>
        <v>614.51863703999993</v>
      </c>
      <c r="AM18" s="57">
        <f t="shared" ca="1" si="44"/>
        <v>521.15374080000015</v>
      </c>
      <c r="AN18" s="57">
        <f t="shared" ca="1" si="44"/>
        <v>874.58091335999973</v>
      </c>
      <c r="AO18" s="57">
        <f t="shared" ca="1" si="44"/>
        <v>640.88639999999998</v>
      </c>
      <c r="AP18" s="57">
        <f t="shared" ca="1" si="44"/>
        <v>2635.456824000004</v>
      </c>
      <c r="AQ18" s="57">
        <f t="shared" ca="1" si="44"/>
        <v>747.68446367999911</v>
      </c>
      <c r="AR18" s="57">
        <f t="shared" ca="1" si="44"/>
        <v>8982.7702826399927</v>
      </c>
      <c r="AS18" s="57">
        <f t="shared" ca="1" si="44"/>
        <v>1313.4841104000002</v>
      </c>
      <c r="AT18" s="57">
        <f t="shared" ca="1" si="44"/>
        <v>2635.456824000004</v>
      </c>
    </row>
    <row r="19" spans="2:46" ht="16.2" x14ac:dyDescent="0.3">
      <c r="B19" s="34" t="s">
        <v>398</v>
      </c>
      <c r="C19" s="62" t="s">
        <v>392</v>
      </c>
      <c r="D19" s="57">
        <f ca="1">IF(D9="Rectangular",D15*D16,0.7854*D17^2)</f>
        <v>7549.1403926400008</v>
      </c>
      <c r="E19" s="57">
        <f ca="1">IF(E9="Rectangular",E15*E16,0.7854*E17^2)</f>
        <v>16911.725717039993</v>
      </c>
      <c r="F19" s="57">
        <f t="shared" ref="F19:AT19" ca="1" si="45">IF(F9="Rectangular",F15*F16,0.7854*F17^2)</f>
        <v>9245.9251499999991</v>
      </c>
      <c r="G19" s="57">
        <f t="shared" ca="1" si="45"/>
        <v>3601.8431433599994</v>
      </c>
      <c r="H19" s="57">
        <f t="shared" ca="1" si="45"/>
        <v>18002.907384000002</v>
      </c>
      <c r="I19" s="57">
        <f t="shared" ca="1" si="45"/>
        <v>8758.2781439999981</v>
      </c>
      <c r="J19" s="57">
        <f t="shared" ca="1" si="45"/>
        <v>5444.5715570400007</v>
      </c>
      <c r="K19" s="57">
        <f t="shared" ca="1" si="45"/>
        <v>20586.598493999994</v>
      </c>
      <c r="L19" s="57">
        <f t="shared" ca="1" si="45"/>
        <v>7604.6826239999982</v>
      </c>
      <c r="M19" s="57">
        <f t="shared" ca="1" si="45"/>
        <v>10652.326478639998</v>
      </c>
      <c r="N19" s="57">
        <f t="shared" ca="1" si="45"/>
        <v>3892.5680639999991</v>
      </c>
      <c r="O19" s="57">
        <f t="shared" ca="1" si="45"/>
        <v>8758.2781439999981</v>
      </c>
      <c r="P19" s="57">
        <f t="shared" ca="1" si="45"/>
        <v>3866.0730662399997</v>
      </c>
      <c r="Q19" s="57">
        <f t="shared" ca="1" si="45"/>
        <v>3591.2135397600005</v>
      </c>
      <c r="R19" s="57">
        <f t="shared" ca="1" si="45"/>
        <v>12037.385976</v>
      </c>
      <c r="S19" s="57">
        <f t="shared" ca="1" si="45"/>
        <v>8758.2781439999981</v>
      </c>
      <c r="T19" s="57">
        <f t="shared" ca="1" si="45"/>
        <v>19805.777375999995</v>
      </c>
      <c r="U19" s="57">
        <f t="shared" ca="1" si="45"/>
        <v>17483.506656000005</v>
      </c>
      <c r="V19" s="57">
        <f t="shared" ca="1" si="45"/>
        <v>8758.2781439999981</v>
      </c>
      <c r="W19" s="57">
        <f t="shared" ca="1" si="45"/>
        <v>5418.4460114399999</v>
      </c>
      <c r="X19" s="57">
        <f t="shared" ca="1" si="45"/>
        <v>3538.3011417600005</v>
      </c>
      <c r="Y19" s="57">
        <f t="shared" ca="1" si="45"/>
        <v>17671.5</v>
      </c>
      <c r="Z19" s="57">
        <f t="shared" ca="1" si="45"/>
        <v>2337.9736934399998</v>
      </c>
      <c r="AA19" s="57">
        <f t="shared" ca="1" si="45"/>
        <v>8758.2781439999981</v>
      </c>
      <c r="AB19" s="57">
        <f t="shared" ca="1" si="45"/>
        <v>2341.4030640000001</v>
      </c>
      <c r="AC19" s="57">
        <f t="shared" ca="1" si="45"/>
        <v>19975.761812160006</v>
      </c>
      <c r="AD19" s="57">
        <f t="shared" ca="1" si="45"/>
        <v>12037.385976</v>
      </c>
      <c r="AE19" s="57">
        <f t="shared" ca="1" si="45"/>
        <v>10652.326478639998</v>
      </c>
      <c r="AF19" s="57">
        <f t="shared" ca="1" si="45"/>
        <v>17483.506656000005</v>
      </c>
      <c r="AG19" s="57">
        <f t="shared" ca="1" si="45"/>
        <v>1573.5155990399999</v>
      </c>
      <c r="AH19" s="57">
        <f t="shared" ca="1" si="45"/>
        <v>3903.6343499999998</v>
      </c>
      <c r="AI19" s="57">
        <f t="shared" ca="1" si="45"/>
        <v>75136.461246000006</v>
      </c>
      <c r="AJ19" s="57">
        <f t="shared" ca="1" si="45"/>
        <v>21118.966490159997</v>
      </c>
      <c r="AK19" s="57">
        <f t="shared" ca="1" si="45"/>
        <v>18002.907384000002</v>
      </c>
      <c r="AL19" s="57">
        <f t="shared" ca="1" si="45"/>
        <v>3559.4189769600007</v>
      </c>
      <c r="AM19" s="57">
        <f t="shared" ca="1" si="45"/>
        <v>2351.7062553599999</v>
      </c>
      <c r="AN19" s="57">
        <f t="shared" ca="1" si="45"/>
        <v>7169.0460626400009</v>
      </c>
      <c r="AO19" s="57">
        <f t="shared" ca="1" si="45"/>
        <v>7854</v>
      </c>
      <c r="AP19" s="57">
        <f t="shared" ca="1" si="45"/>
        <v>35033.112575999992</v>
      </c>
      <c r="AQ19" s="57">
        <f t="shared" ca="1" si="45"/>
        <v>5472.0710028599997</v>
      </c>
      <c r="AR19" s="57">
        <f t="shared" ca="1" si="45"/>
        <v>61232.775117360005</v>
      </c>
      <c r="AS19" s="57">
        <f t="shared" ca="1" si="45"/>
        <v>14108.957722859999</v>
      </c>
      <c r="AT19" s="57">
        <f t="shared" ca="1" si="45"/>
        <v>35033.112575999992</v>
      </c>
    </row>
    <row r="20" spans="2:46" x14ac:dyDescent="0.3">
      <c r="B20" s="34" t="s">
        <v>389</v>
      </c>
      <c r="C20" s="62"/>
      <c r="D20" s="57" t="str">
        <f ca="1">IF(0.15*D6/D4&gt;D10,"Compact","Non-Compact")</f>
        <v>Non-Compact</v>
      </c>
      <c r="E20" s="57" t="str">
        <f ca="1">IF(0.15*E6/E4&gt;E10,"Compact","Non-Compact")</f>
        <v>Non-Compact</v>
      </c>
      <c r="F20" s="57" t="str">
        <f t="shared" ref="F20:AT20" ca="1" si="46">IF(0.15*F6/F4&gt;F10,"Compact","Non-Compact")</f>
        <v>Non-Compact</v>
      </c>
      <c r="G20" s="57" t="str">
        <f t="shared" ca="1" si="46"/>
        <v>Non-Compact</v>
      </c>
      <c r="H20" s="57" t="str">
        <f t="shared" ca="1" si="46"/>
        <v>Non-Compact</v>
      </c>
      <c r="I20" s="57" t="str">
        <f t="shared" ca="1" si="46"/>
        <v>Non-Compact</v>
      </c>
      <c r="J20" s="57" t="str">
        <f t="shared" ca="1" si="46"/>
        <v>Non-Compact</v>
      </c>
      <c r="K20" s="57" t="str">
        <f t="shared" ca="1" si="46"/>
        <v>Non-Compact</v>
      </c>
      <c r="L20" s="57" t="str">
        <f t="shared" ca="1" si="46"/>
        <v>Non-Compact</v>
      </c>
      <c r="M20" s="57" t="str">
        <f t="shared" ca="1" si="46"/>
        <v>Non-Compact</v>
      </c>
      <c r="N20" s="57" t="str">
        <f t="shared" ca="1" si="46"/>
        <v>Non-Compact</v>
      </c>
      <c r="O20" s="57" t="str">
        <f t="shared" ca="1" si="46"/>
        <v>Non-Compact</v>
      </c>
      <c r="P20" s="57" t="str">
        <f t="shared" ca="1" si="46"/>
        <v>Non-Compact</v>
      </c>
      <c r="Q20" s="57" t="str">
        <f t="shared" ca="1" si="46"/>
        <v>Non-Compact</v>
      </c>
      <c r="R20" s="57" t="str">
        <f t="shared" ca="1" si="46"/>
        <v>Non-Compact</v>
      </c>
      <c r="S20" s="57" t="str">
        <f t="shared" ca="1" si="46"/>
        <v>Non-Compact</v>
      </c>
      <c r="T20" s="57" t="str">
        <f t="shared" ca="1" si="46"/>
        <v>Non-Compact</v>
      </c>
      <c r="U20" s="57" t="str">
        <f t="shared" ca="1" si="46"/>
        <v>Non-Compact</v>
      </c>
      <c r="V20" s="57" t="str">
        <f t="shared" ca="1" si="46"/>
        <v>Non-Compact</v>
      </c>
      <c r="W20" s="57" t="str">
        <f t="shared" ca="1" si="46"/>
        <v>Non-Compact</v>
      </c>
      <c r="X20" s="57" t="str">
        <f t="shared" ca="1" si="46"/>
        <v>Non-Compact</v>
      </c>
      <c r="Y20" s="57" t="str">
        <f t="shared" ca="1" si="46"/>
        <v>Non-Compact</v>
      </c>
      <c r="Z20" s="57" t="str">
        <f t="shared" ca="1" si="46"/>
        <v>Non-Compact</v>
      </c>
      <c r="AA20" s="57" t="str">
        <f t="shared" ca="1" si="46"/>
        <v>Non-Compact</v>
      </c>
      <c r="AB20" s="57" t="str">
        <f t="shared" ca="1" si="46"/>
        <v>Non-Compact</v>
      </c>
      <c r="AC20" s="57" t="str">
        <f t="shared" ca="1" si="46"/>
        <v>Non-Compact</v>
      </c>
      <c r="AD20" s="57" t="str">
        <f t="shared" ca="1" si="46"/>
        <v>Non-Compact</v>
      </c>
      <c r="AE20" s="57" t="str">
        <f t="shared" ca="1" si="46"/>
        <v>Non-Compact</v>
      </c>
      <c r="AF20" s="57" t="str">
        <f t="shared" ca="1" si="46"/>
        <v>Non-Compact</v>
      </c>
      <c r="AG20" s="57" t="str">
        <f t="shared" ca="1" si="46"/>
        <v>Non-Compact</v>
      </c>
      <c r="AH20" s="57" t="str">
        <f t="shared" ca="1" si="46"/>
        <v>Non-Compact</v>
      </c>
      <c r="AI20" s="57" t="str">
        <f t="shared" ca="1" si="46"/>
        <v>Non-Compact</v>
      </c>
      <c r="AJ20" s="57" t="str">
        <f t="shared" ca="1" si="46"/>
        <v>Non-Compact</v>
      </c>
      <c r="AK20" s="57" t="str">
        <f t="shared" ca="1" si="46"/>
        <v>Non-Compact</v>
      </c>
      <c r="AL20" s="57" t="str">
        <f t="shared" ca="1" si="46"/>
        <v>Non-Compact</v>
      </c>
      <c r="AM20" s="57" t="str">
        <f t="shared" ca="1" si="46"/>
        <v>Non-Compact</v>
      </c>
      <c r="AN20" s="57" t="str">
        <f t="shared" ca="1" si="46"/>
        <v>Non-Compact</v>
      </c>
      <c r="AO20" s="57" t="str">
        <f t="shared" ca="1" si="46"/>
        <v>Non-Compact</v>
      </c>
      <c r="AP20" s="57" t="str">
        <f t="shared" ca="1" si="46"/>
        <v>Non-Compact</v>
      </c>
      <c r="AQ20" s="57" t="str">
        <f t="shared" ca="1" si="46"/>
        <v>Non-Compact</v>
      </c>
      <c r="AR20" s="57" t="str">
        <f t="shared" ca="1" si="46"/>
        <v>Non-Compact</v>
      </c>
      <c r="AS20" s="57" t="str">
        <f t="shared" ca="1" si="46"/>
        <v>Non-Compact</v>
      </c>
      <c r="AT20" s="57" t="str">
        <f t="shared" ca="1" si="46"/>
        <v>Non-Compact</v>
      </c>
    </row>
    <row r="21" spans="2:46" ht="51.75" customHeight="1" thickBot="1" x14ac:dyDescent="0.35">
      <c r="B21" s="44" t="s">
        <v>479</v>
      </c>
      <c r="C21" s="63" t="s">
        <v>467</v>
      </c>
      <c r="D21" s="39">
        <f ca="1">(D18*D4+0.95*D19*D5)*0.001</f>
        <v>408.68174379980599</v>
      </c>
      <c r="E21" s="39">
        <f ca="1">(E18*E4+0.95*E19*E5)*0.001</f>
        <v>1261.7932585210278</v>
      </c>
      <c r="F21" s="39">
        <f t="shared" ref="F21:AT21" ca="1" si="47">(F18*F4+0.95*F19*F5)*0.001</f>
        <v>1056.2713654185</v>
      </c>
      <c r="G21" s="39">
        <f t="shared" ca="1" si="47"/>
        <v>330.19573717210073</v>
      </c>
      <c r="H21" s="39">
        <f t="shared" ca="1" si="47"/>
        <v>1334.8526356038712</v>
      </c>
      <c r="I21" s="39">
        <f t="shared" ca="1" si="47"/>
        <v>882.82834321651239</v>
      </c>
      <c r="J21" s="39">
        <f t="shared" ca="1" si="47"/>
        <v>969.56832266706726</v>
      </c>
      <c r="K21" s="39">
        <f t="shared" ca="1" si="47"/>
        <v>1071.5971597762209</v>
      </c>
      <c r="L21" s="39">
        <f t="shared" ca="1" si="47"/>
        <v>305.33888985600043</v>
      </c>
      <c r="M21" s="39">
        <f t="shared" ca="1" si="47"/>
        <v>701.75788962070203</v>
      </c>
      <c r="N21" s="39">
        <f t="shared" ca="1" si="47"/>
        <v>492.66833649264004</v>
      </c>
      <c r="O21" s="39">
        <f t="shared" ca="1" si="47"/>
        <v>782.98397237491224</v>
      </c>
      <c r="P21" s="39">
        <f t="shared" ca="1" si="47"/>
        <v>332.51539726648315</v>
      </c>
      <c r="Q21" s="39">
        <f t="shared" ca="1" si="47"/>
        <v>379.17392276221898</v>
      </c>
      <c r="R21" s="39">
        <f t="shared" ca="1" si="47"/>
        <v>515.77609129200027</v>
      </c>
      <c r="S21" s="39">
        <f t="shared" ca="1" si="47"/>
        <v>776.99331012441633</v>
      </c>
      <c r="T21" s="39">
        <f t="shared" ca="1" si="47"/>
        <v>1205.2703412287997</v>
      </c>
      <c r="U21" s="39">
        <f t="shared" ca="1" si="47"/>
        <v>709.76340388799917</v>
      </c>
      <c r="V21" s="39">
        <f t="shared" ca="1" si="47"/>
        <v>848.21562799142441</v>
      </c>
      <c r="W21" s="39">
        <f t="shared" ca="1" si="47"/>
        <v>598.53712550496471</v>
      </c>
      <c r="X21" s="39">
        <f t="shared" ca="1" si="47"/>
        <v>374.82599909905895</v>
      </c>
      <c r="Y21" s="39">
        <f t="shared" ca="1" si="47"/>
        <v>1466.7981174000001</v>
      </c>
      <c r="Z21" s="39">
        <f t="shared" ca="1" si="47"/>
        <v>349.1399144808961</v>
      </c>
      <c r="AA21" s="39">
        <f t="shared" ca="1" si="47"/>
        <v>939.40682002675237</v>
      </c>
      <c r="AB21" s="39">
        <f ca="1">(AB18*AB4+0.95*AB19*AB5)*0.001*0.4</f>
        <v>100.13250394224002</v>
      </c>
      <c r="AC21" s="39">
        <f t="shared" ca="1" si="47"/>
        <v>2031.541636350441</v>
      </c>
      <c r="AD21" s="39">
        <f ca="1">(AD18*AD4+0.95*AD19*AD5)*0.001*0.2</f>
        <v>177.25736632665607</v>
      </c>
      <c r="AE21" s="39">
        <f t="shared" ca="1" si="47"/>
        <v>662.89820262662329</v>
      </c>
      <c r="AF21" s="39">
        <f t="shared" ca="1" si="47"/>
        <v>543.67009065599905</v>
      </c>
      <c r="AG21" s="39">
        <f t="shared" ca="1" si="47"/>
        <v>158.78542592922244</v>
      </c>
      <c r="AH21" s="39">
        <f t="shared" ca="1" si="47"/>
        <v>310.61189659500019</v>
      </c>
      <c r="AI21" s="39">
        <f t="shared" ca="1" si="47"/>
        <v>7327.0287096024467</v>
      </c>
      <c r="AJ21" s="39">
        <f t="shared" ca="1" si="47"/>
        <v>1331.6622780189962</v>
      </c>
      <c r="AK21" s="39">
        <f t="shared" ca="1" si="47"/>
        <v>1319.8022050308471</v>
      </c>
      <c r="AL21" s="39">
        <f t="shared" ca="1" si="47"/>
        <v>327.28006495910881</v>
      </c>
      <c r="AM21" s="39">
        <f t="shared" ca="1" si="47"/>
        <v>345.57150826598399</v>
      </c>
      <c r="AN21" s="39">
        <f t="shared" ca="1" si="47"/>
        <v>497.56669234253513</v>
      </c>
      <c r="AO21" s="39">
        <f t="shared" ca="1" si="47"/>
        <v>749.0296967999999</v>
      </c>
      <c r="AP21" s="39">
        <f t="shared" ca="1" si="47"/>
        <v>1894.5483900235211</v>
      </c>
      <c r="AQ21" s="39">
        <f t="shared" ca="1" si="47"/>
        <v>891.60252238512794</v>
      </c>
      <c r="AR21" s="39">
        <f t="shared" ca="1" si="47"/>
        <v>4235.415481050155</v>
      </c>
      <c r="AS21" s="39">
        <f t="shared" ca="1" si="47"/>
        <v>1449.7582045344091</v>
      </c>
      <c r="AT21" s="39">
        <f t="shared" ca="1" si="47"/>
        <v>1835.9730257964486</v>
      </c>
    </row>
    <row r="22" spans="2:46" ht="29.25" customHeight="1" thickBot="1" x14ac:dyDescent="0.35"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</row>
    <row r="23" spans="2:46" ht="18.600000000000001" thickBot="1" x14ac:dyDescent="0.4">
      <c r="B23" s="131" t="s">
        <v>473</v>
      </c>
      <c r="C23" s="132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</row>
    <row r="24" spans="2:46" x14ac:dyDescent="0.3">
      <c r="B24" s="68" t="s">
        <v>474</v>
      </c>
      <c r="C24" s="74" t="s">
        <v>467</v>
      </c>
      <c r="D24" s="50" cm="1">
        <f t="array" ref="D24:AT24">TRANSPOSE('predictions_with_index Cir'!C3:C45)</f>
        <v>659.77972550000004</v>
      </c>
      <c r="E24" s="50">
        <v>1564.8933480000001</v>
      </c>
      <c r="F24" s="50">
        <v>1340.470137</v>
      </c>
      <c r="G24" s="50">
        <v>390.8896307</v>
      </c>
      <c r="H24" s="50">
        <v>1571.311154</v>
      </c>
      <c r="I24" s="50">
        <v>1160.931016</v>
      </c>
      <c r="J24" s="50">
        <v>790.68232650000004</v>
      </c>
      <c r="K24" s="50">
        <v>1613.903791</v>
      </c>
      <c r="L24" s="50">
        <v>416.6389906</v>
      </c>
      <c r="M24" s="50">
        <v>862.7940744</v>
      </c>
      <c r="N24" s="50">
        <v>689.95153159999995</v>
      </c>
      <c r="O24" s="50">
        <v>1074.823678</v>
      </c>
      <c r="P24" s="50">
        <v>626.00775080000005</v>
      </c>
      <c r="Q24" s="50">
        <v>410.92935399999999</v>
      </c>
      <c r="R24" s="50">
        <v>701.00121779999995</v>
      </c>
      <c r="S24" s="50">
        <v>1075.458429</v>
      </c>
      <c r="T24" s="50">
        <v>1524.9638460000001</v>
      </c>
      <c r="U24" s="50">
        <v>868.19570629999998</v>
      </c>
      <c r="V24" s="50">
        <v>1112.628813</v>
      </c>
      <c r="W24" s="50">
        <v>778.70048299999996</v>
      </c>
      <c r="X24" s="50">
        <v>403.9914435</v>
      </c>
      <c r="Y24" s="50">
        <v>1754.7695120000001</v>
      </c>
      <c r="Z24" s="50">
        <v>651.25531669999998</v>
      </c>
      <c r="AA24" s="50">
        <v>1185.2259369999999</v>
      </c>
      <c r="AB24" s="50">
        <v>474.57584459999998</v>
      </c>
      <c r="AC24" s="50">
        <v>2350.046902</v>
      </c>
      <c r="AD24" s="50">
        <v>638.59429160000002</v>
      </c>
      <c r="AE24" s="50">
        <v>818.31039190000001</v>
      </c>
      <c r="AF24" s="50">
        <v>861.9500256</v>
      </c>
      <c r="AG24" s="50">
        <v>485.66587989999999</v>
      </c>
      <c r="AH24" s="50">
        <v>561.48025729999995</v>
      </c>
      <c r="AI24" s="50">
        <v>11021.00627</v>
      </c>
      <c r="AJ24" s="50">
        <v>1642.6360500000001</v>
      </c>
      <c r="AK24" s="50">
        <v>1571.707521</v>
      </c>
      <c r="AL24" s="50">
        <v>382.7772655</v>
      </c>
      <c r="AM24" s="50">
        <v>620.4197752</v>
      </c>
      <c r="AN24" s="50">
        <v>724.47775320000005</v>
      </c>
      <c r="AO24" s="50">
        <v>849.03684550000003</v>
      </c>
      <c r="AP24" s="50">
        <v>2293.931478</v>
      </c>
      <c r="AQ24" s="50">
        <v>825.27960880000001</v>
      </c>
      <c r="AR24" s="50">
        <v>5361.7495600000002</v>
      </c>
      <c r="AS24" s="50">
        <v>1588.3686399999999</v>
      </c>
      <c r="AT24" s="50">
        <v>2293.003076</v>
      </c>
    </row>
    <row r="25" spans="2:46" x14ac:dyDescent="0.3">
      <c r="B25" s="42" t="s">
        <v>488</v>
      </c>
      <c r="C25" s="75" t="s">
        <v>467</v>
      </c>
      <c r="D25" s="33">
        <f ca="1">IF(D9="Rectangular",OFFSET(Rect!$N$7,D$3-1,),OFFSET(Circular!$N$3,D$3-1,))</f>
        <v>501.3</v>
      </c>
      <c r="E25" s="33">
        <f ca="1">IF(E9="Rectangular",OFFSET(Rect!$N$7,E$3-1,),OFFSET(Circular!$N$3,E$3-1,))</f>
        <v>1698</v>
      </c>
      <c r="F25" s="33">
        <f ca="1">IF(F9="Rectangular",OFFSET(Rect!$N$7,F$3-1,),OFFSET(Circular!$N$3,F$3-1,))</f>
        <v>1240.2</v>
      </c>
      <c r="G25" s="33">
        <f ca="1">IF(G9="Rectangular",OFFSET(Rect!$N$7,G$3-1,),OFFSET(Circular!$N$3,G$3-1,))</f>
        <v>294</v>
      </c>
      <c r="H25" s="33">
        <f ca="1">IF(H9="Rectangular",OFFSET(Rect!$N$7,H$3-1,),OFFSET(Circular!$N$3,H$3-1,))</f>
        <v>1597.6</v>
      </c>
      <c r="I25" s="33">
        <f ca="1">IF(I9="Rectangular",OFFSET(Rect!$N$7,I$3-1,),OFFSET(Circular!$N$3,I$3-1,))</f>
        <v>1174</v>
      </c>
      <c r="J25" s="33">
        <f ca="1">IF(J9="Rectangular",OFFSET(Rect!$N$7,J$3-1,),OFFSET(Circular!$N$3,J$3-1,))</f>
        <v>816</v>
      </c>
      <c r="K25" s="33">
        <f ca="1">IF(K9="Rectangular",OFFSET(Rect!$N$7,K$3-1,),OFFSET(Circular!$N$3,K$3-1,))</f>
        <v>1522</v>
      </c>
      <c r="L25" s="33">
        <f ca="1">IF(L9="Rectangular",OFFSET(Rect!$N$7,L$3-1,),OFFSET(Circular!$N$3,L$3-1,))</f>
        <v>426</v>
      </c>
      <c r="M25" s="33">
        <f ca="1">IF(M9="Rectangular",OFFSET(Rect!$N$7,M$3-1,),OFFSET(Circular!$N$3,M$3-1,))</f>
        <v>823.2</v>
      </c>
      <c r="N25" s="33">
        <f ca="1">IF(N9="Rectangular",OFFSET(Rect!$N$7,N$3-1,),OFFSET(Circular!$N$3,N$3-1,))</f>
        <v>694.4</v>
      </c>
      <c r="O25" s="33">
        <f ca="1">IF(O9="Rectangular",OFFSET(Rect!$N$7,O$3-1,),OFFSET(Circular!$N$3,O$3-1,))</f>
        <v>990</v>
      </c>
      <c r="P25" s="33">
        <f ca="1">IF(P9="Rectangular",OFFSET(Rect!$N$7,P$3-1,),OFFSET(Circular!$N$3,P$3-1,))</f>
        <v>595.1</v>
      </c>
      <c r="Q25" s="33">
        <f ca="1">IF(Q9="Rectangular",OFFSET(Rect!$N$7,Q$3-1,),OFFSET(Circular!$N$3,Q$3-1,))</f>
        <v>339</v>
      </c>
      <c r="R25" s="33">
        <f ca="1">IF(R9="Rectangular",OFFSET(Rect!$N$7,R$3-1,),OFFSET(Circular!$N$3,R$3-1,))</f>
        <v>748</v>
      </c>
      <c r="S25" s="33">
        <f ca="1">IF(S9="Rectangular",OFFSET(Rect!$N$7,S$3-1,),OFFSET(Circular!$N$3,S$3-1,))</f>
        <v>956</v>
      </c>
      <c r="T25" s="33">
        <f ca="1">IF(T9="Rectangular",OFFSET(Rect!$N$7,T$3-1,),OFFSET(Circular!$N$3,T$3-1,))</f>
        <v>1442.7</v>
      </c>
      <c r="U25" s="33">
        <f ca="1">IF(U9="Rectangular",OFFSET(Rect!$N$7,U$3-1,),OFFSET(Circular!$N$3,U$3-1,))</f>
        <v>904</v>
      </c>
      <c r="V25" s="33">
        <f ca="1">IF(V9="Rectangular",OFFSET(Rect!$N$7,V$3-1,),OFFSET(Circular!$N$3,V$3-1,))</f>
        <v>1074</v>
      </c>
      <c r="W25" s="33">
        <f ca="1">IF(W9="Rectangular",OFFSET(Rect!$N$7,W$3-1,),OFFSET(Circular!$N$3,W$3-1,))</f>
        <v>750</v>
      </c>
      <c r="X25" s="33">
        <f ca="1">IF(X9="Rectangular",OFFSET(Rect!$N$7,X$3-1,),OFFSET(Circular!$N$3,X$3-1,))</f>
        <v>487</v>
      </c>
      <c r="Y25" s="33">
        <f ca="1">IF(Y9="Rectangular",OFFSET(Rect!$N$7,Y$3-1,),OFFSET(Circular!$N$3,Y$3-1,))</f>
        <v>1630.1</v>
      </c>
      <c r="Z25" s="33">
        <f ca="1">IF(Z9="Rectangular",OFFSET(Rect!$N$7,Z$3-1,),OFFSET(Circular!$N$3,Z$3-1,))</f>
        <v>543.4</v>
      </c>
      <c r="AA25" s="33">
        <f ca="1">IF(AA9="Rectangular",OFFSET(Rect!$N$7,AA$3-1,),OFFSET(Circular!$N$3,AA$3-1,))</f>
        <v>1317</v>
      </c>
      <c r="AB25" s="33">
        <f ca="1">IF(AB9="Rectangular",OFFSET(Rect!$N$7,AB$3-1,),OFFSET(Circular!$N$3,AB$3-1,))</f>
        <v>462.6</v>
      </c>
      <c r="AC25" s="33">
        <f ca="1">IF(AC9="Rectangular",OFFSET(Rect!$N$7,AC$3-1,),OFFSET(Circular!$N$3,AC$3-1,))</f>
        <v>2312.1999999999998</v>
      </c>
      <c r="AD25" s="33">
        <f ca="1">IF(AD9="Rectangular",OFFSET(Rect!$N$7,AD$3-1,),OFFSET(Circular!$N$3,AD$3-1,))</f>
        <v>1288</v>
      </c>
      <c r="AE25" s="33">
        <f ca="1">IF(AE9="Rectangular",OFFSET(Rect!$N$7,AE$3-1,),OFFSET(Circular!$N$3,AE$3-1,))</f>
        <v>806.7</v>
      </c>
      <c r="AF25" s="33">
        <f ca="1">IF(AF9="Rectangular",OFFSET(Rect!$N$7,AF$3-1,),OFFSET(Circular!$N$3,AF$3-1,))</f>
        <v>816</v>
      </c>
      <c r="AG25" s="33">
        <f ca="1">IF(AG9="Rectangular",OFFSET(Rect!$N$7,AG$3-1,),OFFSET(Circular!$N$3,AG$3-1,))</f>
        <v>235</v>
      </c>
      <c r="AH25" s="33">
        <f ca="1">IF(AH9="Rectangular",OFFSET(Rect!$N$7,AH$3-1,),OFFSET(Circular!$N$3,AH$3-1,))</f>
        <v>489.3</v>
      </c>
      <c r="AI25" s="33">
        <f ca="1">IF(AI9="Rectangular",OFFSET(Rect!$N$7,AI$3-1,),OFFSET(Circular!$N$3,AI$3-1,))</f>
        <v>10436.700000000001</v>
      </c>
      <c r="AJ25" s="33">
        <f ca="1">IF(AJ9="Rectangular",OFFSET(Rect!$N$7,AJ$3-1,),OFFSET(Circular!$N$3,AJ$3-1,))</f>
        <v>1607.4</v>
      </c>
      <c r="AK25" s="33">
        <f ca="1">IF(AK9="Rectangular",OFFSET(Rect!$N$7,AK$3-1,),OFFSET(Circular!$N$3,AK$3-1,))</f>
        <v>1642.4</v>
      </c>
      <c r="AL25" s="33">
        <f ca="1">IF(AL9="Rectangular",OFFSET(Rect!$N$7,AL$3-1,),OFFSET(Circular!$N$3,AL$3-1,))</f>
        <v>450</v>
      </c>
      <c r="AM25" s="33">
        <f ca="1">IF(AM9="Rectangular",OFFSET(Rect!$N$7,AM$3-1,),OFFSET(Circular!$N$3,AM$3-1,))</f>
        <v>562.9</v>
      </c>
      <c r="AN25" s="33">
        <f ca="1">IF(AN9="Rectangular",OFFSET(Rect!$N$7,AN$3-1,),OFFSET(Circular!$N$3,AN$3-1,))</f>
        <v>729</v>
      </c>
      <c r="AO25" s="33">
        <f ca="1">IF(AO9="Rectangular",OFFSET(Rect!$N$7,AO$3-1,),OFFSET(Circular!$N$3,AO$3-1,))</f>
        <v>1133</v>
      </c>
      <c r="AP25" s="33">
        <f ca="1">IF(AP9="Rectangular",OFFSET(Rect!$N$7,AP$3-1,),OFFSET(Circular!$N$3,AP$3-1,))</f>
        <v>2331</v>
      </c>
      <c r="AQ25" s="33">
        <f ca="1">IF(AQ9="Rectangular",OFFSET(Rect!$N$7,AQ$3-1,),OFFSET(Circular!$N$3,AQ$3-1,))</f>
        <v>963.1</v>
      </c>
      <c r="AR25" s="33">
        <f ca="1">IF(AR9="Rectangular",OFFSET(Rect!$N$7,AR$3-1,),OFFSET(Circular!$N$3,AR$3-1,))</f>
        <v>5378.7</v>
      </c>
      <c r="AS25" s="33">
        <f ca="1">IF(AS9="Rectangular",OFFSET(Rect!$N$7,AS$3-1,),OFFSET(Circular!$N$3,AS$3-1,))</f>
        <v>1789.4</v>
      </c>
      <c r="AT25" s="33">
        <f ca="1">IF(AT9="Rectangular",OFFSET(Rect!$N$7,AT$3-1,),OFFSET(Circular!$N$3,AT$3-1,))</f>
        <v>2218</v>
      </c>
    </row>
    <row r="26" spans="2:46" x14ac:dyDescent="0.3">
      <c r="B26" s="69" t="s">
        <v>390</v>
      </c>
      <c r="C26" s="75" t="s">
        <v>476</v>
      </c>
      <c r="D26" s="59">
        <f ca="1">ABS((D24-D25)/D24*100)</f>
        <v>24.020096310158596</v>
      </c>
      <c r="E26" s="51">
        <f ca="1">ABS((E24-E25)/E24*100)</f>
        <v>8.505797035313357</v>
      </c>
      <c r="F26" s="51">
        <f t="shared" ref="F26:AT26" ca="1" si="48">ABS((F24-F25)/F24*100)</f>
        <v>7.4802216201851861</v>
      </c>
      <c r="G26" s="51">
        <f t="shared" ca="1" si="48"/>
        <v>24.78695342378137</v>
      </c>
      <c r="H26" s="51">
        <f t="shared" ca="1" si="48"/>
        <v>1.6730515743541854</v>
      </c>
      <c r="I26" s="51">
        <f t="shared" ca="1" si="48"/>
        <v>1.1257330383875281</v>
      </c>
      <c r="J26" s="51">
        <f t="shared" ca="1" si="48"/>
        <v>3.2020032131070977</v>
      </c>
      <c r="K26" s="51">
        <f t="shared" ca="1" si="48"/>
        <v>5.6945024550103405</v>
      </c>
      <c r="L26" s="51">
        <f t="shared" ca="1" si="48"/>
        <v>2.2467914936427942</v>
      </c>
      <c r="M26" s="51">
        <f t="shared" ca="1" si="48"/>
        <v>4.5890526574993311</v>
      </c>
      <c r="N26" s="51">
        <f t="shared" ca="1" si="48"/>
        <v>0.64475085513383978</v>
      </c>
      <c r="O26" s="51">
        <f t="shared" ca="1" si="48"/>
        <v>7.8918691257190527</v>
      </c>
      <c r="P26" s="51">
        <f t="shared" ca="1" si="48"/>
        <v>4.9372792526133731</v>
      </c>
      <c r="Q26" s="51">
        <f t="shared" ca="1" si="48"/>
        <v>17.504068108018387</v>
      </c>
      <c r="R26" s="51">
        <f t="shared" ca="1" si="48"/>
        <v>6.7045221900611729</v>
      </c>
      <c r="S26" s="51">
        <f t="shared" ca="1" si="48"/>
        <v>11.107675180999491</v>
      </c>
      <c r="T26" s="51">
        <f t="shared" ca="1" si="48"/>
        <v>5.3944784471959242</v>
      </c>
      <c r="U26" s="51">
        <f t="shared" ca="1" si="48"/>
        <v>4.1239888011641526</v>
      </c>
      <c r="V26" s="51">
        <f t="shared" ca="1" si="48"/>
        <v>3.4718508588542218</v>
      </c>
      <c r="W26" s="51">
        <f t="shared" ca="1" si="48"/>
        <v>3.6856896363322234</v>
      </c>
      <c r="X26" s="51">
        <f t="shared" ca="1" si="48"/>
        <v>20.547107577539574</v>
      </c>
      <c r="Y26" s="51">
        <f t="shared" ca="1" si="48"/>
        <v>7.104608961316405</v>
      </c>
      <c r="Z26" s="51">
        <f t="shared" ca="1" si="48"/>
        <v>16.561141833976524</v>
      </c>
      <c r="AA26" s="51">
        <f t="shared" ca="1" si="48"/>
        <v>11.118054278624859</v>
      </c>
      <c r="AB26" s="51">
        <f t="shared" ca="1" si="48"/>
        <v>2.5234838090197989</v>
      </c>
      <c r="AC26" s="51">
        <f t="shared" ca="1" si="48"/>
        <v>1.6104743257588066</v>
      </c>
      <c r="AD26" s="51">
        <f t="shared" ca="1" si="48"/>
        <v>101.6930024183135</v>
      </c>
      <c r="AE26" s="51">
        <f t="shared" ca="1" si="48"/>
        <v>1.4188249367140864</v>
      </c>
      <c r="AF26" s="51">
        <f t="shared" ca="1" si="48"/>
        <v>5.3309384808028017</v>
      </c>
      <c r="AG26" s="51">
        <f t="shared" ca="1" si="48"/>
        <v>51.612824839911099</v>
      </c>
      <c r="AH26" s="51">
        <f t="shared" ca="1" si="48"/>
        <v>12.855350898194429</v>
      </c>
      <c r="AI26" s="51">
        <f t="shared" ca="1" si="48"/>
        <v>5.3017506358790882</v>
      </c>
      <c r="AJ26" s="51">
        <f t="shared" ca="1" si="48"/>
        <v>2.145091726192176</v>
      </c>
      <c r="AK26" s="51">
        <f t="shared" ca="1" si="48"/>
        <v>4.4978138779295209</v>
      </c>
      <c r="AL26" s="51">
        <f t="shared" ca="1" si="48"/>
        <v>17.561840934359253</v>
      </c>
      <c r="AM26" s="51">
        <f t="shared" ca="1" si="48"/>
        <v>9.2711060316312164</v>
      </c>
      <c r="AN26" s="51">
        <f t="shared" ca="1" si="48"/>
        <v>0.62420782143071996</v>
      </c>
      <c r="AO26" s="51">
        <f t="shared" ca="1" si="48"/>
        <v>33.445327609165574</v>
      </c>
      <c r="AP26" s="51">
        <f t="shared" ca="1" si="48"/>
        <v>1.6159385036347642</v>
      </c>
      <c r="AQ26" s="51">
        <f t="shared" ca="1" si="48"/>
        <v>16.699842057214781</v>
      </c>
      <c r="AR26" s="51">
        <f t="shared" ca="1" si="48"/>
        <v>0.31613636202731588</v>
      </c>
      <c r="AS26" s="51">
        <f t="shared" ca="1" si="48"/>
        <v>12.656467455816816</v>
      </c>
      <c r="AT26" s="51">
        <f t="shared" ca="1" si="48"/>
        <v>3.2709540072156438</v>
      </c>
    </row>
    <row r="27" spans="2:46" x14ac:dyDescent="0.3">
      <c r="B27" s="69" t="s">
        <v>478</v>
      </c>
      <c r="C27" s="75" t="s">
        <v>467</v>
      </c>
      <c r="D27" s="32">
        <f ca="1">D21</f>
        <v>408.68174379980599</v>
      </c>
      <c r="E27" s="32">
        <f ca="1">E21</f>
        <v>1261.7932585210278</v>
      </c>
      <c r="F27" s="32">
        <f t="shared" ref="F27:AT27" ca="1" si="49">F21</f>
        <v>1056.2713654185</v>
      </c>
      <c r="G27" s="32">
        <f t="shared" ca="1" si="49"/>
        <v>330.19573717210073</v>
      </c>
      <c r="H27" s="32">
        <f t="shared" ca="1" si="49"/>
        <v>1334.8526356038712</v>
      </c>
      <c r="I27" s="32">
        <f t="shared" ca="1" si="49"/>
        <v>882.82834321651239</v>
      </c>
      <c r="J27" s="32">
        <f t="shared" ca="1" si="49"/>
        <v>969.56832266706726</v>
      </c>
      <c r="K27" s="32">
        <f t="shared" ca="1" si="49"/>
        <v>1071.5971597762209</v>
      </c>
      <c r="L27" s="32">
        <f t="shared" ca="1" si="49"/>
        <v>305.33888985600043</v>
      </c>
      <c r="M27" s="32">
        <f t="shared" ca="1" si="49"/>
        <v>701.75788962070203</v>
      </c>
      <c r="N27" s="32">
        <f t="shared" ca="1" si="49"/>
        <v>492.66833649264004</v>
      </c>
      <c r="O27" s="32">
        <f t="shared" ca="1" si="49"/>
        <v>782.98397237491224</v>
      </c>
      <c r="P27" s="32">
        <f t="shared" ca="1" si="49"/>
        <v>332.51539726648315</v>
      </c>
      <c r="Q27" s="32">
        <f t="shared" ca="1" si="49"/>
        <v>379.17392276221898</v>
      </c>
      <c r="R27" s="32">
        <f t="shared" ca="1" si="49"/>
        <v>515.77609129200027</v>
      </c>
      <c r="S27" s="32">
        <f t="shared" ca="1" si="49"/>
        <v>776.99331012441633</v>
      </c>
      <c r="T27" s="32">
        <f t="shared" ca="1" si="49"/>
        <v>1205.2703412287997</v>
      </c>
      <c r="U27" s="32">
        <f t="shared" ca="1" si="49"/>
        <v>709.76340388799917</v>
      </c>
      <c r="V27" s="32">
        <f t="shared" ca="1" si="49"/>
        <v>848.21562799142441</v>
      </c>
      <c r="W27" s="32">
        <f t="shared" ca="1" si="49"/>
        <v>598.53712550496471</v>
      </c>
      <c r="X27" s="32">
        <f t="shared" ca="1" si="49"/>
        <v>374.82599909905895</v>
      </c>
      <c r="Y27" s="32">
        <f t="shared" ca="1" si="49"/>
        <v>1466.7981174000001</v>
      </c>
      <c r="Z27" s="32">
        <f t="shared" ca="1" si="49"/>
        <v>349.1399144808961</v>
      </c>
      <c r="AA27" s="32">
        <f t="shared" ca="1" si="49"/>
        <v>939.40682002675237</v>
      </c>
      <c r="AB27" s="32">
        <f t="shared" ca="1" si="49"/>
        <v>100.13250394224002</v>
      </c>
      <c r="AC27" s="32">
        <f t="shared" ca="1" si="49"/>
        <v>2031.541636350441</v>
      </c>
      <c r="AD27" s="32">
        <f t="shared" ca="1" si="49"/>
        <v>177.25736632665607</v>
      </c>
      <c r="AE27" s="32">
        <f t="shared" ca="1" si="49"/>
        <v>662.89820262662329</v>
      </c>
      <c r="AF27" s="32">
        <f t="shared" ca="1" si="49"/>
        <v>543.67009065599905</v>
      </c>
      <c r="AG27" s="32">
        <f t="shared" ca="1" si="49"/>
        <v>158.78542592922244</v>
      </c>
      <c r="AH27" s="32">
        <f t="shared" ca="1" si="49"/>
        <v>310.61189659500019</v>
      </c>
      <c r="AI27" s="32">
        <f t="shared" ca="1" si="49"/>
        <v>7327.0287096024467</v>
      </c>
      <c r="AJ27" s="32">
        <f t="shared" ca="1" si="49"/>
        <v>1331.6622780189962</v>
      </c>
      <c r="AK27" s="32">
        <f t="shared" ca="1" si="49"/>
        <v>1319.8022050308471</v>
      </c>
      <c r="AL27" s="32">
        <f t="shared" ca="1" si="49"/>
        <v>327.28006495910881</v>
      </c>
      <c r="AM27" s="32">
        <f t="shared" ca="1" si="49"/>
        <v>345.57150826598399</v>
      </c>
      <c r="AN27" s="32">
        <f t="shared" ca="1" si="49"/>
        <v>497.56669234253513</v>
      </c>
      <c r="AO27" s="32">
        <f t="shared" ca="1" si="49"/>
        <v>749.0296967999999</v>
      </c>
      <c r="AP27" s="32">
        <f t="shared" ca="1" si="49"/>
        <v>1894.5483900235211</v>
      </c>
      <c r="AQ27" s="32">
        <f t="shared" ca="1" si="49"/>
        <v>891.60252238512794</v>
      </c>
      <c r="AR27" s="32">
        <f t="shared" ca="1" si="49"/>
        <v>4235.415481050155</v>
      </c>
      <c r="AS27" s="32">
        <f t="shared" ca="1" si="49"/>
        <v>1449.7582045344091</v>
      </c>
      <c r="AT27" s="32">
        <f t="shared" ca="1" si="49"/>
        <v>1835.9730257964486</v>
      </c>
    </row>
    <row r="28" spans="2:46" ht="15" thickBot="1" x14ac:dyDescent="0.35">
      <c r="B28" s="70" t="s">
        <v>390</v>
      </c>
      <c r="C28" s="76" t="s">
        <v>476</v>
      </c>
      <c r="D28" s="51">
        <f ca="1">ABS(D25-D27)/D25*100</f>
        <v>18.475614641969685</v>
      </c>
      <c r="E28" s="51">
        <f ca="1">ABS(E25-E27)/E25*100</f>
        <v>25.689442961070206</v>
      </c>
      <c r="F28" s="51">
        <f t="shared" ref="F28:AT28" ca="1" si="50">ABS(F25-F27)/F25*100</f>
        <v>14.830562375544273</v>
      </c>
      <c r="G28" s="51">
        <f t="shared" ca="1" si="50"/>
        <v>12.311475228605692</v>
      </c>
      <c r="H28" s="51">
        <f t="shared" ca="1" si="50"/>
        <v>16.446379844524831</v>
      </c>
      <c r="I28" s="51">
        <f t="shared" ca="1" si="50"/>
        <v>24.801674342716151</v>
      </c>
      <c r="J28" s="51">
        <f t="shared" ca="1" si="50"/>
        <v>18.819647385670006</v>
      </c>
      <c r="K28" s="51">
        <f t="shared" ca="1" si="50"/>
        <v>29.592827872784433</v>
      </c>
      <c r="L28" s="51">
        <f t="shared" ca="1" si="50"/>
        <v>28.324204259154829</v>
      </c>
      <c r="M28" s="51">
        <f t="shared" ca="1" si="50"/>
        <v>14.752442951809769</v>
      </c>
      <c r="N28" s="51">
        <f t="shared" ca="1" si="50"/>
        <v>29.051218823064506</v>
      </c>
      <c r="O28" s="51">
        <f t="shared" ca="1" si="50"/>
        <v>20.910709861119976</v>
      </c>
      <c r="P28" s="51">
        <f t="shared" ca="1" si="50"/>
        <v>44.124450131661384</v>
      </c>
      <c r="Q28" s="51">
        <f t="shared" ca="1" si="50"/>
        <v>11.850714679120642</v>
      </c>
      <c r="R28" s="51">
        <f t="shared" ca="1" si="50"/>
        <v>31.045977099999959</v>
      </c>
      <c r="S28" s="51">
        <f t="shared" ca="1" si="50"/>
        <v>18.724549150165657</v>
      </c>
      <c r="T28" s="51">
        <f t="shared" ca="1" si="50"/>
        <v>16.457313285589546</v>
      </c>
      <c r="U28" s="51">
        <f t="shared" ca="1" si="50"/>
        <v>21.486349127433719</v>
      </c>
      <c r="V28" s="51">
        <f t="shared" ca="1" si="50"/>
        <v>21.02275344586365</v>
      </c>
      <c r="W28" s="51">
        <f t="shared" ca="1" si="50"/>
        <v>20.19504993267137</v>
      </c>
      <c r="X28" s="51">
        <f t="shared" ca="1" si="50"/>
        <v>23.033675749679887</v>
      </c>
      <c r="Y28" s="51">
        <f t="shared" ca="1" si="50"/>
        <v>10.017905809459529</v>
      </c>
      <c r="Z28" s="51">
        <f t="shared" ca="1" si="50"/>
        <v>35.749003592032366</v>
      </c>
      <c r="AA28" s="51">
        <f t="shared" ca="1" si="50"/>
        <v>28.670704629707487</v>
      </c>
      <c r="AB28" s="51">
        <f t="shared" ca="1" si="50"/>
        <v>78.354409005136176</v>
      </c>
      <c r="AC28" s="51">
        <f t="shared" ca="1" si="50"/>
        <v>12.138152566800402</v>
      </c>
      <c r="AD28" s="51">
        <f t="shared" ca="1" si="50"/>
        <v>86.237782117495655</v>
      </c>
      <c r="AE28" s="51">
        <f t="shared" ca="1" si="50"/>
        <v>17.82593248709269</v>
      </c>
      <c r="AF28" s="51">
        <f t="shared" ca="1" si="50"/>
        <v>33.373763400000115</v>
      </c>
      <c r="AG28" s="51">
        <f t="shared" ca="1" si="50"/>
        <v>32.431733647139389</v>
      </c>
      <c r="AH28" s="51">
        <f t="shared" ca="1" si="50"/>
        <v>36.519130064377649</v>
      </c>
      <c r="AI28" s="51">
        <f t="shared" ca="1" si="50"/>
        <v>29.795541602207155</v>
      </c>
      <c r="AJ28" s="51">
        <f t="shared" ca="1" si="50"/>
        <v>17.1542691290907</v>
      </c>
      <c r="AK28" s="51">
        <f t="shared" ca="1" si="50"/>
        <v>19.641853078979114</v>
      </c>
      <c r="AL28" s="51">
        <f t="shared" ca="1" si="50"/>
        <v>27.271096675753597</v>
      </c>
      <c r="AM28" s="51">
        <f t="shared" ca="1" si="50"/>
        <v>38.608721217625863</v>
      </c>
      <c r="AN28" s="51">
        <f t="shared" ca="1" si="50"/>
        <v>31.746681434494494</v>
      </c>
      <c r="AO28" s="51">
        <f t="shared" ca="1" si="50"/>
        <v>33.889700194174765</v>
      </c>
      <c r="AP28" s="51">
        <f t="shared" ca="1" si="50"/>
        <v>18.72379279178374</v>
      </c>
      <c r="AQ28" s="51">
        <f t="shared" ca="1" si="50"/>
        <v>7.4236816130071732</v>
      </c>
      <c r="AR28" s="51">
        <f t="shared" ca="1" si="50"/>
        <v>21.255777770648017</v>
      </c>
      <c r="AS28" s="51">
        <f t="shared" ca="1" si="50"/>
        <v>18.980764248663853</v>
      </c>
      <c r="AT28" s="51">
        <f t="shared" ca="1" si="50"/>
        <v>17.223939323875175</v>
      </c>
    </row>
    <row r="30" spans="2:46" x14ac:dyDescent="0.3">
      <c r="AB30" s="73" t="s">
        <v>490</v>
      </c>
      <c r="AD30" s="73" t="s">
        <v>490</v>
      </c>
    </row>
  </sheetData>
  <mergeCells count="4">
    <mergeCell ref="B2:C2"/>
    <mergeCell ref="B3:C3"/>
    <mergeCell ref="B8:C8"/>
    <mergeCell ref="B23:C23"/>
  </mergeCells>
  <conditionalFormatting sqref="D26:AT2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8:AT28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disablePrompts="1" count="1">
    <dataValidation type="list" allowBlank="1" showInputMessage="1" showErrorMessage="1" sqref="D9:AT9" xr:uid="{D8F7BCB8-C719-4E91-83D2-473675542BB5}">
      <formula1>"Rectangular, Circular"</formula1>
    </dataValidation>
  </dataValidations>
  <pageMargins left="0.7" right="0.7" top="0.75" bottom="0.75" header="0.3" footer="0.3"/>
  <pageSetup scale="74" orientation="portrait" r:id="rId1"/>
  <colBreaks count="4" manualBreakCount="4">
    <brk id="7" max="1048575" man="1"/>
    <brk id="11" min="1" max="27" man="1"/>
    <brk id="15" min="1" max="27" man="1"/>
    <brk id="19" min="1" max="27" man="1"/>
  </col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688DD-FEAC-4F87-AE78-2C4B5CFDEA96}">
  <dimension ref="A1:AT38"/>
  <sheetViews>
    <sheetView topLeftCell="A26" workbookViewId="0">
      <selection activeCell="D34" sqref="D34"/>
    </sheetView>
  </sheetViews>
  <sheetFormatPr defaultColWidth="17.88671875" defaultRowHeight="14.4" x14ac:dyDescent="0.3"/>
  <cols>
    <col min="1" max="1" width="9.109375" customWidth="1"/>
    <col min="2" max="2" width="45.109375" style="8" bestFit="1" customWidth="1"/>
    <col min="3" max="3" width="5.109375" style="61" bestFit="1" customWidth="1"/>
    <col min="4" max="4" width="17.88671875" style="31"/>
  </cols>
  <sheetData>
    <row r="1" spans="1:46" ht="15" thickBot="1" x14ac:dyDescent="0.35"/>
    <row r="2" spans="1:46" s="40" customFormat="1" ht="36" customHeight="1" thickBot="1" x14ac:dyDescent="0.35">
      <c r="A2"/>
      <c r="B2" s="133" t="s">
        <v>480</v>
      </c>
      <c r="C2" s="134"/>
      <c r="D2" s="36"/>
    </row>
    <row r="3" spans="1:46" ht="18" x14ac:dyDescent="0.35">
      <c r="B3" s="127" t="s">
        <v>393</v>
      </c>
      <c r="C3" s="128"/>
      <c r="D3" s="52" cm="1">
        <f t="array" ref="D3:AT3">TRANSPOSE('predictions_with_index Rect'!A3:A45)+1</f>
        <v>31</v>
      </c>
      <c r="E3" s="52">
        <v>174</v>
      </c>
      <c r="F3" s="52">
        <v>141</v>
      </c>
      <c r="G3" s="52">
        <v>76</v>
      </c>
      <c r="H3" s="52">
        <v>61</v>
      </c>
      <c r="I3" s="52">
        <v>209</v>
      </c>
      <c r="J3" s="52">
        <v>46</v>
      </c>
      <c r="K3" s="52">
        <v>184</v>
      </c>
      <c r="L3" s="52">
        <v>10</v>
      </c>
      <c r="M3" s="52">
        <v>101</v>
      </c>
      <c r="N3" s="52">
        <v>138</v>
      </c>
      <c r="O3" s="52">
        <v>205</v>
      </c>
      <c r="P3" s="52">
        <v>157</v>
      </c>
      <c r="Q3" s="52">
        <v>83</v>
      </c>
      <c r="R3" s="52">
        <v>16</v>
      </c>
      <c r="S3" s="52">
        <v>201</v>
      </c>
      <c r="T3" s="52">
        <v>168</v>
      </c>
      <c r="U3" s="52">
        <v>19</v>
      </c>
      <c r="V3" s="52">
        <v>210</v>
      </c>
      <c r="W3" s="52">
        <v>87</v>
      </c>
      <c r="X3" s="52">
        <v>80</v>
      </c>
      <c r="Y3" s="52">
        <v>56</v>
      </c>
      <c r="Z3" s="52">
        <v>149</v>
      </c>
      <c r="AA3" s="52">
        <v>207</v>
      </c>
      <c r="AB3" s="52">
        <v>151</v>
      </c>
      <c r="AC3" s="52">
        <v>144</v>
      </c>
      <c r="AD3" s="52">
        <v>26</v>
      </c>
      <c r="AE3" s="52">
        <v>105</v>
      </c>
      <c r="AF3" s="52">
        <v>17</v>
      </c>
      <c r="AG3" s="52">
        <v>178</v>
      </c>
      <c r="AH3" s="52">
        <v>136</v>
      </c>
      <c r="AI3" s="52">
        <v>127</v>
      </c>
      <c r="AJ3" s="52">
        <v>110</v>
      </c>
      <c r="AK3" s="52">
        <v>69</v>
      </c>
      <c r="AL3" s="52">
        <v>74</v>
      </c>
      <c r="AM3" s="52">
        <v>148</v>
      </c>
      <c r="AN3" s="52">
        <v>182</v>
      </c>
      <c r="AO3" s="52">
        <v>97</v>
      </c>
      <c r="AP3" s="52">
        <v>190</v>
      </c>
      <c r="AQ3" s="52">
        <v>94</v>
      </c>
      <c r="AR3" s="52">
        <v>116</v>
      </c>
      <c r="AS3" s="52">
        <v>164</v>
      </c>
      <c r="AT3" s="52">
        <v>196</v>
      </c>
    </row>
    <row r="4" spans="1:46" ht="15.6" x14ac:dyDescent="0.3">
      <c r="B4" s="34" t="s">
        <v>394</v>
      </c>
      <c r="C4" s="62" t="s">
        <v>395</v>
      </c>
      <c r="D4" s="53">
        <f ca="1">IF(D9="Rectangular",OFFSET(Rect!$J$7,D$3-1,),OFFSET(Circular!$I$3,D$3-1,))</f>
        <v>317</v>
      </c>
      <c r="E4" s="53">
        <f ca="1">IF(E9="Rectangular",OFFSET(Rect!$J$7,E$3-1,),OFFSET(Circular!$I$3,E$3-1,))</f>
        <v>581</v>
      </c>
      <c r="F4" s="53">
        <f ca="1">IF(F9="Rectangular",OFFSET(Rect!$J$7,F$3-1,),OFFSET(Circular!$I$3,F$3-1,))</f>
        <v>258</v>
      </c>
      <c r="G4" s="53">
        <f ca="1">IF(G9="Rectangular",OFFSET(Rect!$J$7,G$3-1,),OFFSET(Circular!$I$3,G$3-1,))</f>
        <v>448</v>
      </c>
      <c r="H4" s="53">
        <f ca="1">IF(H9="Rectangular",OFFSET(Rect!$J$7,H$3-1,),OFFSET(Circular!$I$3,H$3-1,))</f>
        <v>446.2</v>
      </c>
      <c r="I4" s="53">
        <f ca="1">IF(I9="Rectangular",OFFSET(Rect!$J$7,I$3-1,),OFFSET(Circular!$I$3,I$3-1,))</f>
        <v>535</v>
      </c>
      <c r="J4" s="53">
        <f ca="1">IF(J9="Rectangular",OFFSET(Rect!$J$7,J$3-1,),OFFSET(Circular!$I$3,J$3-1,))</f>
        <v>414.5</v>
      </c>
      <c r="K4" s="53">
        <f ca="1">IF(K9="Rectangular",OFFSET(Rect!$J$7,K$3-1,),OFFSET(Circular!$I$3,K$3-1,))</f>
        <v>542</v>
      </c>
      <c r="L4" s="53">
        <f ca="1">IF(L9="Rectangular",OFFSET(Rect!$J$7,L$3-1,),OFFSET(Circular!$I$3,L$3-1,))</f>
        <v>358</v>
      </c>
      <c r="M4" s="53">
        <f ca="1">IF(M9="Rectangular",OFFSET(Rect!$J$7,M$3-1,),OFFSET(Circular!$I$3,M$3-1,))</f>
        <v>448</v>
      </c>
      <c r="N4" s="53">
        <f ca="1">IF(N9="Rectangular",OFFSET(Rect!$J$7,N$3-1,),OFFSET(Circular!$I$3,N$3-1,))</f>
        <v>258</v>
      </c>
      <c r="O4" s="53">
        <f ca="1">IF(O9="Rectangular",OFFSET(Rect!$J$7,O$3-1,),OFFSET(Circular!$I$3,O$3-1,))</f>
        <v>581</v>
      </c>
      <c r="P4" s="53">
        <f ca="1">IF(P9="Rectangular",OFFSET(Rect!$J$7,P$3-1,),OFFSET(Circular!$I$3,P$3-1,))</f>
        <v>381</v>
      </c>
      <c r="Q4" s="53">
        <f ca="1">IF(Q9="Rectangular",OFFSET(Rect!$J$7,Q$3-1,),OFFSET(Circular!$I$3,Q$3-1,))</f>
        <v>486</v>
      </c>
      <c r="R4" s="53">
        <f ca="1">IF(R9="Rectangular",OFFSET(Rect!$J$7,R$3-1,),OFFSET(Circular!$I$3,R$3-1,))</f>
        <v>435</v>
      </c>
      <c r="S4" s="53">
        <f ca="1">IF(S9="Rectangular",OFFSET(Rect!$J$7,S$3-1,),OFFSET(Circular!$I$3,S$3-1,))</f>
        <v>535</v>
      </c>
      <c r="T4" s="53">
        <f ca="1">IF(T9="Rectangular",OFFSET(Rect!$J$7,T$3-1,),OFFSET(Circular!$I$3,T$3-1,))</f>
        <v>511</v>
      </c>
      <c r="U4" s="53">
        <f ca="1">IF(U9="Rectangular",OFFSET(Rect!$J$7,U$3-1,),OFFSET(Circular!$I$3,U$3-1,))</f>
        <v>268</v>
      </c>
      <c r="V4" s="53">
        <f ca="1">IF(V9="Rectangular",OFFSET(Rect!$J$7,V$3-1,),OFFSET(Circular!$I$3,V$3-1,))</f>
        <v>542</v>
      </c>
      <c r="W4" s="53">
        <f ca="1">IF(W9="Rectangular",OFFSET(Rect!$J$7,W$3-1,),OFFSET(Circular!$I$3,W$3-1,))</f>
        <v>286.7</v>
      </c>
      <c r="X4" s="53">
        <f ca="1">IF(X9="Rectangular",OFFSET(Rect!$J$7,X$3-1,),OFFSET(Circular!$I$3,X$3-1,))</f>
        <v>536</v>
      </c>
      <c r="Y4" s="53">
        <f ca="1">IF(Y9="Rectangular",OFFSET(Rect!$J$7,Y$3-1,),OFFSET(Circular!$I$3,Y$3-1,))</f>
        <v>431.9</v>
      </c>
      <c r="Z4" s="53">
        <f ca="1">IF(Z9="Rectangular",OFFSET(Rect!$J$7,Z$3-1,),OFFSET(Circular!$I$3,Z$3-1,))</f>
        <v>451</v>
      </c>
      <c r="AA4" s="53">
        <f ca="1">IF(AA9="Rectangular",OFFSET(Rect!$J$7,AA$3-1,),OFFSET(Circular!$I$3,AA$3-1,))</f>
        <v>581</v>
      </c>
      <c r="AB4" s="53">
        <f ca="1">IF(AB9="Rectangular",OFFSET(Rect!$J$7,AB$3-1,),OFFSET(Circular!$I$3,AB$3-1,))</f>
        <v>451</v>
      </c>
      <c r="AC4" s="53">
        <f ca="1">IF(AC9="Rectangular",OFFSET(Rect!$J$7,AC$3-1,),OFFSET(Circular!$I$3,AC$3-1,))</f>
        <v>479</v>
      </c>
      <c r="AD4" s="53">
        <f ca="1">IF(AD9="Rectangular",OFFSET(Rect!$J$7,AD$3-1,),OFFSET(Circular!$I$3,AD$3-1,))</f>
        <v>390.3</v>
      </c>
      <c r="AE4" s="53">
        <f ca="1">IF(AE9="Rectangular",OFFSET(Rect!$J$7,AE$3-1,),OFFSET(Circular!$I$3,AE$3-1,))</f>
        <v>536</v>
      </c>
      <c r="AF4" s="53">
        <f ca="1">IF(AF9="Rectangular",OFFSET(Rect!$J$7,AF$3-1,),OFFSET(Circular!$I$3,AF$3-1,))</f>
        <v>268</v>
      </c>
      <c r="AG4" s="53">
        <f ca="1">IF(AG9="Rectangular",OFFSET(Rect!$J$7,AG$3-1,),OFFSET(Circular!$I$3,AG$3-1,))</f>
        <v>535</v>
      </c>
      <c r="AH4" s="53">
        <f ca="1">IF(AH9="Rectangular",OFFSET(Rect!$J$7,AH$3-1,),OFFSET(Circular!$I$3,AH$3-1,))</f>
        <v>258</v>
      </c>
      <c r="AI4" s="53">
        <f ca="1">IF(AI9="Rectangular",OFFSET(Rect!$J$7,AI$3-1,),OFFSET(Circular!$I$3,AI$3-1,))</f>
        <v>258</v>
      </c>
      <c r="AJ4" s="53">
        <f ca="1">IF(AJ9="Rectangular",OFFSET(Rect!$J$7,AJ$3-1,),OFFSET(Circular!$I$3,AJ$3-1,))</f>
        <v>486</v>
      </c>
      <c r="AK4" s="53">
        <f ca="1">IF(AK9="Rectangular",OFFSET(Rect!$J$7,AK$3-1,),OFFSET(Circular!$I$3,AK$3-1,))</f>
        <v>458</v>
      </c>
      <c r="AL4" s="53">
        <f ca="1">IF(AL9="Rectangular",OFFSET(Rect!$J$7,AL$3-1,),OFFSET(Circular!$I$3,AL$3-1,))</f>
        <v>497</v>
      </c>
      <c r="AM4" s="53">
        <f ca="1">IF(AM9="Rectangular",OFFSET(Rect!$J$7,AM$3-1,),OFFSET(Circular!$I$3,AM$3-1,))</f>
        <v>449</v>
      </c>
      <c r="AN4" s="53">
        <f ca="1">IF(AN9="Rectangular",OFFSET(Rect!$J$7,AN$3-1,),OFFSET(Circular!$I$3,AN$3-1,))</f>
        <v>542</v>
      </c>
      <c r="AO4" s="53">
        <f ca="1">IF(AO9="Rectangular",OFFSET(Rect!$J$7,AO$3-1,),OFFSET(Circular!$I$3,AO$3-1,))</f>
        <v>497</v>
      </c>
      <c r="AP4" s="53">
        <f ca="1">IF(AP9="Rectangular",OFFSET(Rect!$J$7,AP$3-1,),OFFSET(Circular!$I$3,AP$3-1,))</f>
        <v>581</v>
      </c>
      <c r="AQ4" s="53">
        <f ca="1">IF(AQ9="Rectangular",OFFSET(Rect!$J$7,AQ$3-1,),OFFSET(Circular!$I$3,AQ$3-1,))</f>
        <v>301.5</v>
      </c>
      <c r="AR4" s="53">
        <f ca="1">IF(AR9="Rectangular",OFFSET(Rect!$J$7,AR$3-1,),OFFSET(Circular!$I$3,AR$3-1,))</f>
        <v>470</v>
      </c>
      <c r="AS4" s="53">
        <f ca="1">IF(AS9="Rectangular",OFFSET(Rect!$J$7,AS$3-1,),OFFSET(Circular!$I$3,AS$3-1,))</f>
        <v>578</v>
      </c>
      <c r="AT4" s="53">
        <f ca="1">IF(AT9="Rectangular",OFFSET(Rect!$J$7,AT$3-1,),OFFSET(Circular!$I$3,AT$3-1,))</f>
        <v>542</v>
      </c>
    </row>
    <row r="5" spans="1:46" ht="15.6" x14ac:dyDescent="0.3">
      <c r="B5" s="34" t="s">
        <v>396</v>
      </c>
      <c r="C5" s="62" t="s">
        <v>395</v>
      </c>
      <c r="D5" s="54">
        <f ca="1">IF(D9="Rectangular",OFFSET(Rect!$M$7,D$3-1,),OFFSET(Circular!$M$3,D$3-1,))</f>
        <v>68.099999999999994</v>
      </c>
      <c r="E5" s="54">
        <f ca="1">IF(E9="Rectangular",OFFSET(Rect!$M$7,E$3-1,),OFFSET(Circular!$M$3,E$3-1,))</f>
        <v>43.8</v>
      </c>
      <c r="F5" s="54">
        <f ca="1">IF(F9="Rectangular",OFFSET(Rect!$M$7,F$3-1,),OFFSET(Circular!$M$3,F$3-1,))</f>
        <v>29.43</v>
      </c>
      <c r="G5" s="54">
        <f ca="1">IF(G9="Rectangular",OFFSET(Rect!$M$7,G$3-1,),OFFSET(Circular!$M$3,G$3-1,))</f>
        <v>61.9</v>
      </c>
      <c r="H5" s="54">
        <f ca="1">IF(H9="Rectangular",OFFSET(Rect!$M$7,H$3-1,),OFFSET(Circular!$M$3,H$3-1,))</f>
        <v>41.92</v>
      </c>
      <c r="I5" s="54">
        <f ca="1">IF(I9="Rectangular",OFFSET(Rect!$M$7,I$3-1,),OFFSET(Circular!$M$3,I$3-1,))</f>
        <v>64.900000000000006</v>
      </c>
      <c r="J5" s="54">
        <f ca="1">IF(J9="Rectangular",OFFSET(Rect!$M$7,J$3-1,),OFFSET(Circular!$M$3,J$3-1,))</f>
        <v>35.200000000000003</v>
      </c>
      <c r="K5" s="54">
        <f ca="1">IF(K9="Rectangular",OFFSET(Rect!$M$7,K$3-1,),OFFSET(Circular!$M$3,K$3-1,))</f>
        <v>43.8</v>
      </c>
      <c r="L5" s="54">
        <f ca="1">IF(L9="Rectangular",OFFSET(Rect!$M$7,L$3-1,),OFFSET(Circular!$M$3,L$3-1,))</f>
        <v>21.5</v>
      </c>
      <c r="M5" s="54">
        <f ca="1">IF(M9="Rectangular",OFFSET(Rect!$M$7,M$3-1,),OFFSET(Circular!$M$3,M$3-1,))</f>
        <v>61.9</v>
      </c>
      <c r="N5" s="54">
        <f ca="1">IF(N9="Rectangular",OFFSET(Rect!$M$7,N$3-1,),OFFSET(Circular!$M$3,N$3-1,))</f>
        <v>29.43</v>
      </c>
      <c r="O5" s="54">
        <f ca="1">IF(O9="Rectangular",OFFSET(Rect!$M$7,O$3-1,),OFFSET(Circular!$M$3,O$3-1,))</f>
        <v>64.900000000000006</v>
      </c>
      <c r="P5" s="54">
        <f ca="1">IF(P9="Rectangular",OFFSET(Rect!$M$7,P$3-1,),OFFSET(Circular!$M$3,P$3-1,))</f>
        <v>80.900000000000006</v>
      </c>
      <c r="Q5" s="54">
        <f ca="1">IF(Q9="Rectangular",OFFSET(Rect!$M$7,Q$3-1,),OFFSET(Circular!$M$3,Q$3-1,))</f>
        <v>46.6</v>
      </c>
      <c r="R5" s="54">
        <f ca="1">IF(R9="Rectangular",OFFSET(Rect!$M$7,R$3-1,),OFFSET(Circular!$M$3,R$3-1,))</f>
        <v>34.9</v>
      </c>
      <c r="S5" s="54">
        <f ca="1">IF(S9="Rectangular",OFFSET(Rect!$M$7,S$3-1,),OFFSET(Circular!$M$3,S$3-1,))</f>
        <v>52.4</v>
      </c>
      <c r="T5" s="54">
        <f ca="1">IF(T9="Rectangular",OFFSET(Rect!$M$7,T$3-1,),OFFSET(Circular!$M$3,T$3-1,))</f>
        <v>37</v>
      </c>
      <c r="U5" s="54">
        <f ca="1">IF(U9="Rectangular",OFFSET(Rect!$M$7,U$3-1,),OFFSET(Circular!$M$3,U$3-1,))</f>
        <v>34.9</v>
      </c>
      <c r="V5" s="54">
        <f ca="1">IF(V9="Rectangular",OFFSET(Rect!$M$7,V$3-1,),OFFSET(Circular!$M$3,V$3-1,))</f>
        <v>64.900000000000006</v>
      </c>
      <c r="W5" s="54">
        <f ca="1">IF(W9="Rectangular",OFFSET(Rect!$M$7,W$3-1,),OFFSET(Circular!$M$3,W$3-1,))</f>
        <v>47.760000000000005</v>
      </c>
      <c r="X5" s="54">
        <f ca="1">IF(X9="Rectangular",OFFSET(Rect!$M$7,X$3-1,),OFFSET(Circular!$M$3,X$3-1,))</f>
        <v>46.6</v>
      </c>
      <c r="Y5" s="54">
        <f ca="1">IF(Y9="Rectangular",OFFSET(Rect!$M$7,Y$3-1,),OFFSET(Circular!$M$3,Y$3-1,))</f>
        <v>35.44</v>
      </c>
      <c r="Z5" s="54">
        <f ca="1">IF(Z9="Rectangular",OFFSET(Rect!$M$7,Z$3-1,),OFFSET(Circular!$M$3,Z$3-1,))</f>
        <v>42.6</v>
      </c>
      <c r="AA5" s="54">
        <f ca="1">IF(AA9="Rectangular",OFFSET(Rect!$M$7,AA$3-1,),OFFSET(Circular!$M$3,AA$3-1,))</f>
        <v>64.900000000000006</v>
      </c>
      <c r="AB5" s="54">
        <f ca="1">IF(AB9="Rectangular",OFFSET(Rect!$M$7,AB$3-1,),OFFSET(Circular!$M$3,AB$3-1,))</f>
        <v>114.6</v>
      </c>
      <c r="AC5" s="54">
        <f ca="1">IF(AC9="Rectangular",OFFSET(Rect!$M$7,AC$3-1,),OFFSET(Circular!$M$3,AC$3-1,))</f>
        <v>80.900000000000006</v>
      </c>
      <c r="AD5" s="54">
        <f ca="1">IF(AD9="Rectangular",OFFSET(Rect!$M$7,AD$3-1,),OFFSET(Circular!$M$3,AD$3-1,))</f>
        <v>75.400000000000006</v>
      </c>
      <c r="AE5" s="54">
        <f ca="1">IF(AE9="Rectangular",OFFSET(Rect!$M$7,AE$3-1,),OFFSET(Circular!$M$3,AE$3-1,))</f>
        <v>46.6</v>
      </c>
      <c r="AF5" s="54">
        <f ca="1">IF(AF9="Rectangular",OFFSET(Rect!$M$7,AF$3-1,),OFFSET(Circular!$M$3,AF$3-1,))</f>
        <v>21.5</v>
      </c>
      <c r="AG5" s="54">
        <f ca="1">IF(AG9="Rectangular",OFFSET(Rect!$M$7,AG$3-1,),OFFSET(Circular!$M$3,AG$3-1,))</f>
        <v>38.9</v>
      </c>
      <c r="AH5" s="54">
        <f ca="1">IF(AH9="Rectangular",OFFSET(Rect!$M$7,AH$3-1,),OFFSET(Circular!$M$3,AH$3-1,))</f>
        <v>29.43</v>
      </c>
      <c r="AI5" s="54">
        <f ca="1">IF(AI9="Rectangular",OFFSET(Rect!$M$7,AI$3-1,),OFFSET(Circular!$M$3,AI$3-1,))</f>
        <v>22.74</v>
      </c>
      <c r="AJ5" s="54">
        <f ca="1">IF(AJ9="Rectangular",OFFSET(Rect!$M$7,AJ$3-1,),OFFSET(Circular!$M$3,AJ$3-1,))</f>
        <v>83.5</v>
      </c>
      <c r="AK5" s="54">
        <f ca="1">IF(AK9="Rectangular",OFFSET(Rect!$M$7,AK$3-1,),OFFSET(Circular!$M$3,AK$3-1,))</f>
        <v>30</v>
      </c>
      <c r="AL5" s="54">
        <f ca="1">IF(AL9="Rectangular",OFFSET(Rect!$M$7,AL$3-1,),OFFSET(Circular!$M$3,AL$3-1,))</f>
        <v>83.5</v>
      </c>
      <c r="AM5" s="54">
        <f ca="1">IF(AM9="Rectangular",OFFSET(Rect!$M$7,AM$3-1,),OFFSET(Circular!$M$3,AM$3-1,))</f>
        <v>114.6</v>
      </c>
      <c r="AN5" s="54">
        <f ca="1">IF(AN9="Rectangular",OFFSET(Rect!$M$7,AN$3-1,),OFFSET(Circular!$M$3,AN$3-1,))</f>
        <v>43.8</v>
      </c>
      <c r="AO5" s="54">
        <f ca="1">IF(AO9="Rectangular",OFFSET(Rect!$M$7,AO$3-1,),OFFSET(Circular!$M$3,AO$3-1,))</f>
        <v>46.6</v>
      </c>
      <c r="AP5" s="54">
        <f ca="1">IF(AP9="Rectangular",OFFSET(Rect!$M$7,AP$3-1,),OFFSET(Circular!$M$3,AP$3-1,))</f>
        <v>52.4</v>
      </c>
      <c r="AQ5" s="54">
        <f ca="1">IF(AQ9="Rectangular",OFFSET(Rect!$M$7,AQ$3-1,),OFFSET(Circular!$M$3,AQ$3-1,))</f>
        <v>41.7</v>
      </c>
      <c r="AR5" s="54">
        <f ca="1">IF(AR9="Rectangular",OFFSET(Rect!$M$7,AR$3-1,),OFFSET(Circular!$M$3,AR$3-1,))</f>
        <v>40</v>
      </c>
      <c r="AS5" s="54">
        <f ca="1">IF(AS9="Rectangular",OFFSET(Rect!$M$7,AS$3-1,),OFFSET(Circular!$M$3,AS$3-1,))</f>
        <v>35.167999999999999</v>
      </c>
      <c r="AT5" s="54">
        <f ca="1">IF(AT9="Rectangular",OFFSET(Rect!$M$7,AT$3-1,),OFFSET(Circular!$M$3,AT$3-1,))</f>
        <v>52.4</v>
      </c>
    </row>
    <row r="6" spans="1:46" ht="16.2" thickBot="1" x14ac:dyDescent="0.35">
      <c r="B6" s="35" t="s">
        <v>463</v>
      </c>
      <c r="C6" s="63" t="s">
        <v>395</v>
      </c>
      <c r="D6" s="54">
        <f ca="1">IF(D9="Rectangular",OFFSET(Rect!$I$7,D$3-1,),OFFSET(Circular!$H$3,D$3-1,))</f>
        <v>201000</v>
      </c>
      <c r="E6" s="54">
        <f ca="1">IF(E9="Rectangular",OFFSET(Rect!$I$7,E$3-1,),OFFSET(Circular!$H$3,E$3-1,))</f>
        <v>200000</v>
      </c>
      <c r="F6" s="54">
        <f ca="1">IF(F9="Rectangular",OFFSET(Rect!$I$7,F$3-1,),OFFSET(Circular!$H$3,F$3-1,))</f>
        <v>200000</v>
      </c>
      <c r="G6" s="54">
        <f ca="1">IF(G9="Rectangular",OFFSET(Rect!$I$7,G$3-1,),OFFSET(Circular!$H$3,G$3-1,))</f>
        <v>189000</v>
      </c>
      <c r="H6" s="54">
        <f ca="1">IF(H9="Rectangular",OFFSET(Rect!$I$7,H$3-1,),OFFSET(Circular!$H$3,H$3-1,))</f>
        <v>202800</v>
      </c>
      <c r="I6" s="54">
        <f ca="1">IF(I9="Rectangular",OFFSET(Rect!$I$7,I$3-1,),OFFSET(Circular!$H$3,I$3-1,))</f>
        <v>199420</v>
      </c>
      <c r="J6" s="54">
        <f ca="1">IF(J9="Rectangular",OFFSET(Rect!$I$7,J$3-1,),OFFSET(Circular!$H$3,J$3-1,))</f>
        <v>197400</v>
      </c>
      <c r="K6" s="54">
        <f ca="1">IF(K9="Rectangular",OFFSET(Rect!$I$7,K$3-1,),OFFSET(Circular!$H$3,K$3-1,))</f>
        <v>198640</v>
      </c>
      <c r="L6" s="54">
        <f ca="1">IF(L9="Rectangular",OFFSET(Rect!$I$7,L$3-1,),OFFSET(Circular!$H$3,L$3-1,))</f>
        <v>195700</v>
      </c>
      <c r="M6" s="54">
        <f ca="1">IF(M9="Rectangular",OFFSET(Rect!$I$7,M$3-1,),OFFSET(Circular!$H$3,M$3-1,))</f>
        <v>189000</v>
      </c>
      <c r="N6" s="54">
        <f ca="1">IF(N9="Rectangular",OFFSET(Rect!$I$7,N$3-1,),OFFSET(Circular!$H$3,N$3-1,))</f>
        <v>200000</v>
      </c>
      <c r="O6" s="54">
        <f ca="1">IF(O9="Rectangular",OFFSET(Rect!$I$7,O$3-1,),OFFSET(Circular!$H$3,O$3-1,))</f>
        <v>200000</v>
      </c>
      <c r="P6" s="54">
        <f ca="1">IF(P9="Rectangular",OFFSET(Rect!$I$7,P$3-1,),OFFSET(Circular!$H$3,P$3-1,))</f>
        <v>200000</v>
      </c>
      <c r="Q6" s="54">
        <f ca="1">IF(Q9="Rectangular",OFFSET(Rect!$I$7,Q$3-1,),OFFSET(Circular!$H$3,Q$3-1,))</f>
        <v>212000</v>
      </c>
      <c r="R6" s="54">
        <f ca="1">IF(R9="Rectangular",OFFSET(Rect!$I$7,R$3-1,),OFFSET(Circular!$H$3,R$3-1,))</f>
        <v>202100</v>
      </c>
      <c r="S6" s="54">
        <f ca="1">IF(S9="Rectangular",OFFSET(Rect!$I$7,S$3-1,),OFFSET(Circular!$H$3,S$3-1,))</f>
        <v>196040</v>
      </c>
      <c r="T6" s="54">
        <f ca="1">IF(T9="Rectangular",OFFSET(Rect!$I$7,T$3-1,),OFFSET(Circular!$H$3,T$3-1,))</f>
        <v>199000</v>
      </c>
      <c r="U6" s="54">
        <f ca="1">IF(U9="Rectangular",OFFSET(Rect!$I$7,U$3-1,),OFFSET(Circular!$H$3,U$3-1,))</f>
        <v>192600</v>
      </c>
      <c r="V6" s="54">
        <f ca="1">IF(V9="Rectangular",OFFSET(Rect!$I$7,V$3-1,),OFFSET(Circular!$H$3,V$3-1,))</f>
        <v>198640</v>
      </c>
      <c r="W6" s="54">
        <f ca="1">IF(W9="Rectangular",OFFSET(Rect!$I$7,W$3-1,),OFFSET(Circular!$H$3,W$3-1,))</f>
        <v>185000</v>
      </c>
      <c r="X6" s="54">
        <f ca="1">IF(X9="Rectangular",OFFSET(Rect!$I$7,X$3-1,),OFFSET(Circular!$H$3,X$3-1,))</f>
        <v>208000</v>
      </c>
      <c r="Y6" s="54">
        <f ca="1">IF(Y9="Rectangular",OFFSET(Rect!$I$7,Y$3-1,),OFFSET(Circular!$H$3,Y$3-1,))</f>
        <v>197900</v>
      </c>
      <c r="Z6" s="54">
        <f ca="1">IF(Z9="Rectangular",OFFSET(Rect!$I$7,Z$3-1,),OFFSET(Circular!$H$3,Z$3-1,))</f>
        <v>210000</v>
      </c>
      <c r="AA6" s="54">
        <f ca="1">IF(AA9="Rectangular",OFFSET(Rect!$I$7,AA$3-1,),OFFSET(Circular!$H$3,AA$3-1,))</f>
        <v>200000</v>
      </c>
      <c r="AB6" s="54">
        <f ca="1">IF(AB9="Rectangular",OFFSET(Rect!$I$7,AB$3-1,),OFFSET(Circular!$H$3,AB$3-1,))</f>
        <v>210000</v>
      </c>
      <c r="AC6" s="54">
        <f ca="1">IF(AC9="Rectangular",OFFSET(Rect!$I$7,AC$3-1,),OFFSET(Circular!$H$3,AC$3-1,))</f>
        <v>206000</v>
      </c>
      <c r="AD6" s="54">
        <f ca="1">IF(AD9="Rectangular",OFFSET(Rect!$I$7,AD$3-1,),OFFSET(Circular!$H$3,AD$3-1,))</f>
        <v>182000</v>
      </c>
      <c r="AE6" s="54">
        <f ca="1">IF(AE9="Rectangular",OFFSET(Rect!$I$7,AE$3-1,),OFFSET(Circular!$H$3,AE$3-1,))</f>
        <v>208000</v>
      </c>
      <c r="AF6" s="54">
        <f ca="1">IF(AF9="Rectangular",OFFSET(Rect!$I$7,AF$3-1,),OFFSET(Circular!$H$3,AF$3-1,))</f>
        <v>192600</v>
      </c>
      <c r="AG6" s="54">
        <f ca="1">IF(AG9="Rectangular",OFFSET(Rect!$I$7,AG$3-1,),OFFSET(Circular!$H$3,AG$3-1,))</f>
        <v>199420</v>
      </c>
      <c r="AH6" s="54">
        <f ca="1">IF(AH9="Rectangular",OFFSET(Rect!$I$7,AH$3-1,),OFFSET(Circular!$H$3,AH$3-1,))</f>
        <v>200000</v>
      </c>
      <c r="AI6" s="54">
        <f ca="1">IF(AI9="Rectangular",OFFSET(Rect!$I$7,AI$3-1,),OFFSET(Circular!$H$3,AI$3-1,))</f>
        <v>200000</v>
      </c>
      <c r="AJ6" s="54">
        <f ca="1">IF(AJ9="Rectangular",OFFSET(Rect!$I$7,AJ$3-1,),OFFSET(Circular!$H$3,AJ$3-1,))</f>
        <v>212000</v>
      </c>
      <c r="AK6" s="54">
        <f ca="1">IF(AK9="Rectangular",OFFSET(Rect!$I$7,AK$3-1,),OFFSET(Circular!$H$3,AK$3-1,))</f>
        <v>180000</v>
      </c>
      <c r="AL6" s="54">
        <f ca="1">IF(AL9="Rectangular",OFFSET(Rect!$I$7,AL$3-1,),OFFSET(Circular!$H$3,AL$3-1,))</f>
        <v>194000</v>
      </c>
      <c r="AM6" s="54">
        <f ca="1">IF(AM9="Rectangular",OFFSET(Rect!$I$7,AM$3-1,),OFFSET(Circular!$H$3,AM$3-1,))</f>
        <v>210000</v>
      </c>
      <c r="AN6" s="54">
        <f ca="1">IF(AN9="Rectangular",OFFSET(Rect!$I$7,AN$3-1,),OFFSET(Circular!$H$3,AN$3-1,))</f>
        <v>198640</v>
      </c>
      <c r="AO6" s="54">
        <f ca="1">IF(AO9="Rectangular",OFFSET(Rect!$I$7,AO$3-1,),OFFSET(Circular!$H$3,AO$3-1,))</f>
        <v>194000</v>
      </c>
      <c r="AP6" s="54">
        <f ca="1">IF(AP9="Rectangular",OFFSET(Rect!$I$7,AP$3-1,),OFFSET(Circular!$H$3,AP$3-1,))</f>
        <v>200000</v>
      </c>
      <c r="AQ6" s="54">
        <f ca="1">IF(AQ9="Rectangular",OFFSET(Rect!$I$7,AQ$3-1,),OFFSET(Circular!$H$3,AQ$3-1,))</f>
        <v>207500</v>
      </c>
      <c r="AR6" s="54">
        <f ca="1">IF(AR9="Rectangular",OFFSET(Rect!$I$7,AR$3-1,),OFFSET(Circular!$H$3,AR$3-1,))</f>
        <v>198000</v>
      </c>
      <c r="AS6" s="54">
        <f ca="1">IF(AS9="Rectangular",OFFSET(Rect!$I$7,AS$3-1,),OFFSET(Circular!$H$3,AS$3-1,))</f>
        <v>203000</v>
      </c>
      <c r="AT6" s="54">
        <f ca="1">IF(AT9="Rectangular",OFFSET(Rect!$I$7,AT$3-1,),OFFSET(Circular!$H$3,AT$3-1,))</f>
        <v>198640</v>
      </c>
    </row>
    <row r="7" spans="1:46" s="40" customFormat="1" ht="15" thickBot="1" x14ac:dyDescent="0.35">
      <c r="B7" s="37"/>
      <c r="C7" s="64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</row>
    <row r="8" spans="1:46" s="40" customFormat="1" ht="18.600000000000001" thickBot="1" x14ac:dyDescent="0.4">
      <c r="A8"/>
      <c r="B8" s="129" t="s">
        <v>399</v>
      </c>
      <c r="C8" s="130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</row>
    <row r="9" spans="1:46" x14ac:dyDescent="0.3">
      <c r="B9" s="41" t="s">
        <v>401</v>
      </c>
      <c r="C9" s="65"/>
      <c r="D9" s="55" t="s">
        <v>454</v>
      </c>
      <c r="E9" s="55" t="s">
        <v>454</v>
      </c>
      <c r="F9" s="55" t="s">
        <v>454</v>
      </c>
      <c r="G9" s="55" t="s">
        <v>454</v>
      </c>
      <c r="H9" s="55" t="s">
        <v>454</v>
      </c>
      <c r="I9" s="55" t="s">
        <v>454</v>
      </c>
      <c r="J9" s="55" t="s">
        <v>454</v>
      </c>
      <c r="K9" s="55" t="s">
        <v>454</v>
      </c>
      <c r="L9" s="55" t="s">
        <v>454</v>
      </c>
      <c r="M9" s="55" t="s">
        <v>454</v>
      </c>
      <c r="N9" s="55" t="s">
        <v>454</v>
      </c>
      <c r="O9" s="55" t="s">
        <v>454</v>
      </c>
      <c r="P9" s="55" t="s">
        <v>454</v>
      </c>
      <c r="Q9" s="55" t="s">
        <v>454</v>
      </c>
      <c r="R9" s="55" t="s">
        <v>454</v>
      </c>
      <c r="S9" s="55" t="s">
        <v>454</v>
      </c>
      <c r="T9" s="55" t="s">
        <v>454</v>
      </c>
      <c r="U9" s="55" t="s">
        <v>454</v>
      </c>
      <c r="V9" s="55" t="s">
        <v>454</v>
      </c>
      <c r="W9" s="55" t="s">
        <v>454</v>
      </c>
      <c r="X9" s="55" t="s">
        <v>454</v>
      </c>
      <c r="Y9" s="55" t="s">
        <v>454</v>
      </c>
      <c r="Z9" s="55" t="s">
        <v>454</v>
      </c>
      <c r="AA9" s="55" t="s">
        <v>454</v>
      </c>
      <c r="AB9" s="55" t="s">
        <v>454</v>
      </c>
      <c r="AC9" s="55" t="s">
        <v>454</v>
      </c>
      <c r="AD9" s="55" t="s">
        <v>454</v>
      </c>
      <c r="AE9" s="55" t="s">
        <v>454</v>
      </c>
      <c r="AF9" s="55" t="s">
        <v>454</v>
      </c>
      <c r="AG9" s="55" t="s">
        <v>454</v>
      </c>
      <c r="AH9" s="55" t="s">
        <v>454</v>
      </c>
      <c r="AI9" s="55" t="s">
        <v>454</v>
      </c>
      <c r="AJ9" s="55" t="s">
        <v>454</v>
      </c>
      <c r="AK9" s="55" t="s">
        <v>454</v>
      </c>
      <c r="AL9" s="55" t="s">
        <v>454</v>
      </c>
      <c r="AM9" s="55" t="s">
        <v>454</v>
      </c>
      <c r="AN9" s="55" t="s">
        <v>454</v>
      </c>
      <c r="AO9" s="55" t="s">
        <v>454</v>
      </c>
      <c r="AP9" s="55" t="s">
        <v>454</v>
      </c>
      <c r="AQ9" s="55" t="s">
        <v>454</v>
      </c>
      <c r="AR9" s="55" t="s">
        <v>454</v>
      </c>
      <c r="AS9" s="55" t="s">
        <v>454</v>
      </c>
      <c r="AT9" s="55" t="s">
        <v>454</v>
      </c>
    </row>
    <row r="10" spans="1:46" x14ac:dyDescent="0.3">
      <c r="B10" s="34" t="s">
        <v>404</v>
      </c>
      <c r="C10" s="62" t="s">
        <v>400</v>
      </c>
      <c r="D10" s="53">
        <f ca="1">IF(D9="Rectangular",OFFSET(Rect!$G$7,D$3-1,),OFFSET(Circular!$F$3,D$3-1,))</f>
        <v>359</v>
      </c>
      <c r="E10" s="53">
        <f ca="1">IF(E9="Rectangular",OFFSET(Rect!$G$7,E$3-1,),OFFSET(Circular!$F$3,E$3-1,))</f>
        <v>480</v>
      </c>
      <c r="F10" s="53">
        <f ca="1">IF(F9="Rectangular",OFFSET(Rect!$G$7,F$3-1,),OFFSET(Circular!$F$3,F$3-1,))</f>
        <v>350</v>
      </c>
      <c r="G10" s="53">
        <f ca="1">IF(G9="Rectangular",OFFSET(Rect!$G$7,G$3-1,),OFFSET(Circular!$F$3,G$3-1,))</f>
        <v>300</v>
      </c>
      <c r="H10" s="53">
        <f ca="1">IF(H9="Rectangular",OFFSET(Rect!$G$7,H$3-1,),OFFSET(Circular!$F$3,H$3-1,))</f>
        <v>480</v>
      </c>
      <c r="I10" s="53">
        <f ca="1">IF(I9="Rectangular",OFFSET(Rect!$G$7,I$3-1,),OFFSET(Circular!$F$3,I$3-1,))</f>
        <v>480</v>
      </c>
      <c r="J10" s="53">
        <f ca="1">IF(J9="Rectangular",OFFSET(Rect!$G$7,J$3-1,),OFFSET(Circular!$F$3,J$3-1,))</f>
        <v>480</v>
      </c>
      <c r="K10" s="53">
        <f ca="1">IF(K9="Rectangular",OFFSET(Rect!$G$7,K$3-1,),OFFSET(Circular!$F$3,K$3-1,))</f>
        <v>420</v>
      </c>
      <c r="L10" s="53">
        <f ca="1">IF(L9="Rectangular",OFFSET(Rect!$G$7,L$3-1,),OFFSET(Circular!$F$3,L$3-1,))</f>
        <v>300</v>
      </c>
      <c r="M10" s="53">
        <f ca="1">IF(M9="Rectangular",OFFSET(Rect!$G$7,M$3-1,),OFFSET(Circular!$F$3,M$3-1,))</f>
        <v>450</v>
      </c>
      <c r="N10" s="53">
        <f ca="1">IF(N9="Rectangular",OFFSET(Rect!$G$7,N$3-1,),OFFSET(Circular!$F$3,N$3-1,))</f>
        <v>280</v>
      </c>
      <c r="O10" s="53">
        <f ca="1">IF(O9="Rectangular",OFFSET(Rect!$G$7,O$3-1,),OFFSET(Circular!$F$3,O$3-1,))</f>
        <v>420</v>
      </c>
      <c r="P10" s="53">
        <f ca="1">IF(P9="Rectangular",OFFSET(Rect!$G$7,P$3-1,),OFFSET(Circular!$F$3,P$3-1,))</f>
        <v>359.9</v>
      </c>
      <c r="Q10" s="53">
        <f ca="1">IF(Q9="Rectangular",OFFSET(Rect!$G$7,Q$3-1,),OFFSET(Circular!$F$3,Q$3-1,))</f>
        <v>300</v>
      </c>
      <c r="R10" s="53">
        <f ca="1">IF(R9="Rectangular",OFFSET(Rect!$G$7,R$3-1,),OFFSET(Circular!$F$3,R$3-1,))</f>
        <v>300</v>
      </c>
      <c r="S10" s="53">
        <f ca="1">IF(S9="Rectangular",OFFSET(Rect!$G$7,S$3-1,),OFFSET(Circular!$F$3,S$3-1,))</f>
        <v>420</v>
      </c>
      <c r="T10" s="53">
        <f ca="1">IF(T9="Rectangular",OFFSET(Rect!$G$7,T$3-1,),OFFSET(Circular!$F$3,T$3-1,))</f>
        <v>400</v>
      </c>
      <c r="U10" s="53">
        <f ca="1">IF(U9="Rectangular",OFFSET(Rect!$G$7,U$3-1,),OFFSET(Circular!$F$3,U$3-1,))</f>
        <v>450</v>
      </c>
      <c r="V10" s="53">
        <f ca="1">IF(V9="Rectangular",OFFSET(Rect!$G$7,V$3-1,),OFFSET(Circular!$F$3,V$3-1,))</f>
        <v>420</v>
      </c>
      <c r="W10" s="53">
        <f ca="1">IF(W9="Rectangular",OFFSET(Rect!$G$7,W$3-1,),OFFSET(Circular!$F$3,W$3-1,))</f>
        <v>360</v>
      </c>
      <c r="X10" s="53">
        <f ca="1">IF(X9="Rectangular",OFFSET(Rect!$G$7,X$3-1,),OFFSET(Circular!$F$3,X$3-1,))</f>
        <v>300</v>
      </c>
      <c r="Y10" s="53">
        <f ca="1">IF(Y9="Rectangular",OFFSET(Rect!$G$7,Y$3-1,),OFFSET(Circular!$F$3,Y$3-1,))</f>
        <v>480</v>
      </c>
      <c r="Z10" s="53">
        <f ca="1">IF(Z9="Rectangular",OFFSET(Rect!$G$7,Z$3-1,),OFFSET(Circular!$F$3,Z$3-1,))</f>
        <v>239.7</v>
      </c>
      <c r="AA10" s="53">
        <f ca="1">IF(AA9="Rectangular",OFFSET(Rect!$G$7,AA$3-1,),OFFSET(Circular!$F$3,AA$3-1,))</f>
        <v>750</v>
      </c>
      <c r="AB10" s="53">
        <f ca="1">IF(AB9="Rectangular",OFFSET(Rect!$G$7,AB$3-1,),OFFSET(Circular!$F$3,AB$3-1,))</f>
        <v>240</v>
      </c>
      <c r="AC10" s="53">
        <f ca="1">IF(AC9="Rectangular",OFFSET(Rect!$G$7,AC$3-1,),OFFSET(Circular!$F$3,AC$3-1,))</f>
        <v>179.5</v>
      </c>
      <c r="AD10" s="53">
        <f ca="1">IF(AD9="Rectangular",OFFSET(Rect!$G$7,AD$3-1,),OFFSET(Circular!$F$3,AD$3-1,))</f>
        <v>440</v>
      </c>
      <c r="AE10" s="53">
        <f ca="1">IF(AE9="Rectangular",OFFSET(Rect!$G$7,AE$3-1,),OFFSET(Circular!$F$3,AE$3-1,))</f>
        <v>480</v>
      </c>
      <c r="AF10" s="53">
        <f ca="1">IF(AF9="Rectangular",OFFSET(Rect!$G$7,AF$3-1,),OFFSET(Circular!$F$3,AF$3-1,))</f>
        <v>450</v>
      </c>
      <c r="AG10" s="53">
        <f ca="1">IF(AG9="Rectangular",OFFSET(Rect!$G$7,AG$3-1,),OFFSET(Circular!$F$3,AG$3-1,))</f>
        <v>420</v>
      </c>
      <c r="AH10" s="53">
        <f ca="1">IF(AH9="Rectangular",OFFSET(Rect!$G$7,AH$3-1,),OFFSET(Circular!$F$3,AH$3-1,))</f>
        <v>240</v>
      </c>
      <c r="AI10" s="53">
        <f ca="1">IF(AI9="Rectangular",OFFSET(Rect!$G$7,AI$3-1,),OFFSET(Circular!$F$3,AI$3-1,))</f>
        <v>240</v>
      </c>
      <c r="AJ10" s="53">
        <f ca="1">IF(AJ9="Rectangular",OFFSET(Rect!$G$7,AJ$3-1,),OFFSET(Circular!$F$3,AJ$3-1,))</f>
        <v>420</v>
      </c>
      <c r="AK10" s="53">
        <f ca="1">IF(AK9="Rectangular",OFFSET(Rect!$G$7,AK$3-1,),OFFSET(Circular!$F$3,AK$3-1,))</f>
        <v>300</v>
      </c>
      <c r="AL10" s="53">
        <f ca="1">IF(AL9="Rectangular",OFFSET(Rect!$G$7,AL$3-1,),OFFSET(Circular!$F$3,AL$3-1,))</f>
        <v>300</v>
      </c>
      <c r="AM10" s="53">
        <f ca="1">IF(AM9="Rectangular",OFFSET(Rect!$G$7,AM$3-1,),OFFSET(Circular!$F$3,AM$3-1,))</f>
        <v>179.2</v>
      </c>
      <c r="AN10" s="53">
        <f ca="1">IF(AN9="Rectangular",OFFSET(Rect!$G$7,AN$3-1,),OFFSET(Circular!$F$3,AN$3-1,))</f>
        <v>360</v>
      </c>
      <c r="AO10" s="53">
        <f ca="1">IF(AO9="Rectangular",OFFSET(Rect!$G$7,AO$3-1,),OFFSET(Circular!$F$3,AO$3-1,))</f>
        <v>450</v>
      </c>
      <c r="AP10" s="53">
        <f ca="1">IF(AP9="Rectangular",OFFSET(Rect!$G$7,AP$3-1,),OFFSET(Circular!$F$3,AP$3-1,))</f>
        <v>480</v>
      </c>
      <c r="AQ10" s="53">
        <f ca="1">IF(AQ9="Rectangular",OFFSET(Rect!$G$7,AQ$3-1,),OFFSET(Circular!$F$3,AQ$3-1,))</f>
        <v>600</v>
      </c>
      <c r="AR10" s="53">
        <f ca="1">IF(AR9="Rectangular",OFFSET(Rect!$G$7,AR$3-1,),OFFSET(Circular!$F$3,AR$3-1,))</f>
        <v>228.6</v>
      </c>
      <c r="AS10" s="53">
        <f ca="1">IF(AS9="Rectangular",OFFSET(Rect!$G$7,AS$3-1,),OFFSET(Circular!$F$3,AS$3-1,))</f>
        <v>360</v>
      </c>
      <c r="AT10" s="53">
        <f ca="1">IF(AT9="Rectangular",OFFSET(Rect!$G$7,AT$3-1,),OFFSET(Circular!$F$3,AT$3-1,))</f>
        <v>420</v>
      </c>
    </row>
    <row r="11" spans="1:46" x14ac:dyDescent="0.3">
      <c r="B11" s="34" t="s">
        <v>407</v>
      </c>
      <c r="C11" s="62" t="s">
        <v>400</v>
      </c>
      <c r="D11" s="53">
        <f ca="1">IF(D9="Rectangular",OFFSET(Rect!$D$7,D$3-1,),"-")</f>
        <v>120</v>
      </c>
      <c r="E11" s="53">
        <f ca="1">IF(E9="Rectangular",OFFSET(Rect!$D$7,E$3-1,),"-")</f>
        <v>160</v>
      </c>
      <c r="F11" s="53">
        <f ca="1">IF(F9="Rectangular",OFFSET(Rect!$D$7,F$3-1,),"-")</f>
        <v>100</v>
      </c>
      <c r="G11" s="53">
        <f ca="1">IF(G9="Rectangular",OFFSET(Rect!$D$7,G$3-1,),"-")</f>
        <v>150</v>
      </c>
      <c r="H11" s="53">
        <f ca="1">IF(H9="Rectangular",OFFSET(Rect!$D$7,H$3-1,),"-")</f>
        <v>160</v>
      </c>
      <c r="I11" s="53">
        <f ca="1">IF(I9="Rectangular",OFFSET(Rect!$D$7,I$3-1,),"-")</f>
        <v>160</v>
      </c>
      <c r="J11" s="53">
        <f ca="1">IF(J9="Rectangular",OFFSET(Rect!$D$7,J$3-1,),"-")</f>
        <v>160</v>
      </c>
      <c r="K11" s="53">
        <f ca="1">IF(K9="Rectangular",OFFSET(Rect!$D$7,K$3-1,),"-")</f>
        <v>140</v>
      </c>
      <c r="L11" s="53">
        <f ca="1">IF(L9="Rectangular",OFFSET(Rect!$D$7,L$3-1,),"-")</f>
        <v>100</v>
      </c>
      <c r="M11" s="53">
        <f ca="1">IF(M9="Rectangular",OFFSET(Rect!$D$7,M$3-1,),"-")</f>
        <v>150.5</v>
      </c>
      <c r="N11" s="53">
        <f ca="1">IF(N9="Rectangular",OFFSET(Rect!$D$7,N$3-1,),"-")</f>
        <v>80</v>
      </c>
      <c r="O11" s="53">
        <f ca="1">IF(O9="Rectangular",OFFSET(Rect!$D$7,O$3-1,),"-")</f>
        <v>140</v>
      </c>
      <c r="P11" s="53">
        <f ca="1">IF(P9="Rectangular",OFFSET(Rect!$D$7,P$3-1,),"-")</f>
        <v>79.900000000000006</v>
      </c>
      <c r="Q11" s="53">
        <f ca="1">IF(Q9="Rectangular",OFFSET(Rect!$D$7,Q$3-1,),"-")</f>
        <v>140</v>
      </c>
      <c r="R11" s="53">
        <f ca="1">IF(R9="Rectangular",OFFSET(Rect!$D$7,R$3-1,),"-")</f>
        <v>101</v>
      </c>
      <c r="S11" s="53">
        <f ca="1">IF(S9="Rectangular",OFFSET(Rect!$D$7,S$3-1,),"-")</f>
        <v>140</v>
      </c>
      <c r="T11" s="53">
        <f ca="1">IF(T9="Rectangular",OFFSET(Rect!$D$7,T$3-1,),"-")</f>
        <v>100</v>
      </c>
      <c r="U11" s="53">
        <f ca="1">IF(U9="Rectangular",OFFSET(Rect!$D$7,U$3-1,),"-")</f>
        <v>152</v>
      </c>
      <c r="V11" s="53">
        <f ca="1">IF(V9="Rectangular",OFFSET(Rect!$D$7,V$3-1,),"-")</f>
        <v>140</v>
      </c>
      <c r="W11" s="53">
        <f ca="1">IF(W9="Rectangular",OFFSET(Rect!$D$7,W$3-1,),"-")</f>
        <v>120</v>
      </c>
      <c r="X11" s="53">
        <f ca="1">IF(X9="Rectangular",OFFSET(Rect!$D$7,X$3-1,),"-")</f>
        <v>160</v>
      </c>
      <c r="Y11" s="53">
        <f ca="1">IF(Y9="Rectangular",OFFSET(Rect!$D$7,Y$3-1,),"-")</f>
        <v>160</v>
      </c>
      <c r="Z11" s="53">
        <f ca="1">IF(Z9="Rectangular",OFFSET(Rect!$D$7,Z$3-1,),"-")</f>
        <v>59.9</v>
      </c>
      <c r="AA11" s="53">
        <f ca="1">IF(AA9="Rectangular",OFFSET(Rect!$D$7,AA$3-1,),"-")</f>
        <v>250</v>
      </c>
      <c r="AB11" s="53">
        <f ca="1">IF(AB9="Rectangular",OFFSET(Rect!$D$7,AB$3-1,),"-")</f>
        <v>59.8</v>
      </c>
      <c r="AC11" s="53">
        <f ca="1">IF(AC9="Rectangular",OFFSET(Rect!$D$7,AC$3-1,),"-")</f>
        <v>40.1</v>
      </c>
      <c r="AD11" s="53">
        <f ca="1">IF(AD9="Rectangular",OFFSET(Rect!$D$7,AD$3-1,),"-")</f>
        <v>100.3</v>
      </c>
      <c r="AE11" s="53">
        <f ca="1">IF(AE9="Rectangular",OFFSET(Rect!$D$7,AE$3-1,),"-")</f>
        <v>160.5</v>
      </c>
      <c r="AF11" s="53">
        <f ca="1">IF(AF9="Rectangular",OFFSET(Rect!$D$7,AF$3-1,),"-")</f>
        <v>152</v>
      </c>
      <c r="AG11" s="53">
        <f ca="1">IF(AG9="Rectangular",OFFSET(Rect!$D$7,AG$3-1,),"-")</f>
        <v>140</v>
      </c>
      <c r="AH11" s="53">
        <f ca="1">IF(AH9="Rectangular",OFFSET(Rect!$D$7,AH$3-1,),"-")</f>
        <v>60</v>
      </c>
      <c r="AI11" s="53">
        <f ca="1">IF(AI9="Rectangular",OFFSET(Rect!$D$7,AI$3-1,),"-")</f>
        <v>60</v>
      </c>
      <c r="AJ11" s="53">
        <f ca="1">IF(AJ9="Rectangular",OFFSET(Rect!$D$7,AJ$3-1,),"-")</f>
        <v>140.30000000000001</v>
      </c>
      <c r="AK11" s="53">
        <f ca="1">IF(AK9="Rectangular",OFFSET(Rect!$D$7,AK$3-1,),"-")</f>
        <v>100</v>
      </c>
      <c r="AL11" s="53">
        <f ca="1">IF(AL9="Rectangular",OFFSET(Rect!$D$7,AL$3-1,),"-")</f>
        <v>150</v>
      </c>
      <c r="AM11" s="53">
        <f ca="1">IF(AM9="Rectangular",OFFSET(Rect!$D$7,AM$3-1,),"-")</f>
        <v>60.1</v>
      </c>
      <c r="AN11" s="53">
        <f ca="1">IF(AN9="Rectangular",OFFSET(Rect!$D$7,AN$3-1,),"-")</f>
        <v>120</v>
      </c>
      <c r="AO11" s="53">
        <f ca="1">IF(AO9="Rectangular",OFFSET(Rect!$D$7,AO$3-1,),"-")</f>
        <v>150.5</v>
      </c>
      <c r="AP11" s="53">
        <f ca="1">IF(AP9="Rectangular",OFFSET(Rect!$D$7,AP$3-1,),"-")</f>
        <v>160</v>
      </c>
      <c r="AQ11" s="53">
        <f ca="1">IF(AQ9="Rectangular",OFFSET(Rect!$D$7,AQ$3-1,),"-")</f>
        <v>200.2</v>
      </c>
      <c r="AR11" s="53">
        <f ca="1">IF(AR9="Rectangular",OFFSET(Rect!$D$7,AR$3-1,),"-")</f>
        <v>76.2</v>
      </c>
      <c r="AS11" s="53">
        <f ca="1">IF(AS9="Rectangular",OFFSET(Rect!$D$7,AS$3-1,),"-")</f>
        <v>120</v>
      </c>
      <c r="AT11" s="53">
        <f ca="1">IF(AT9="Rectangular",OFFSET(Rect!$D$7,AT$3-1,),"-")</f>
        <v>140</v>
      </c>
    </row>
    <row r="12" spans="1:46" x14ac:dyDescent="0.3">
      <c r="B12" s="34" t="s">
        <v>406</v>
      </c>
      <c r="C12" s="62" t="s">
        <v>400</v>
      </c>
      <c r="D12" s="53">
        <f ca="1">IF(D9="Rectangular",OFFSET(Rect!$E$7,D$3-1,),"-")</f>
        <v>120</v>
      </c>
      <c r="E12" s="53">
        <f ca="1">IF(E9="Rectangular",OFFSET(Rect!$E$7,E$3-1,),"-")</f>
        <v>160</v>
      </c>
      <c r="F12" s="53">
        <f ca="1">IF(F9="Rectangular",OFFSET(Rect!$E$7,F$3-1,),"-")</f>
        <v>100</v>
      </c>
      <c r="G12" s="53">
        <f ca="1">IF(G9="Rectangular",OFFSET(Rect!$E$7,G$3-1,),"-")</f>
        <v>150</v>
      </c>
      <c r="H12" s="53">
        <f ca="1">IF(H9="Rectangular",OFFSET(Rect!$E$7,H$3-1,),"-")</f>
        <v>160</v>
      </c>
      <c r="I12" s="53">
        <f ca="1">IF(I9="Rectangular",OFFSET(Rect!$E$7,I$3-1,),"-")</f>
        <v>160</v>
      </c>
      <c r="J12" s="53">
        <f ca="1">IF(J9="Rectangular",OFFSET(Rect!$E$7,J$3-1,),"-")</f>
        <v>160</v>
      </c>
      <c r="K12" s="53">
        <f ca="1">IF(K9="Rectangular",OFFSET(Rect!$E$7,K$3-1,),"-")</f>
        <v>140</v>
      </c>
      <c r="L12" s="53">
        <f ca="1">IF(L9="Rectangular",OFFSET(Rect!$E$7,L$3-1,),"-")</f>
        <v>100</v>
      </c>
      <c r="M12" s="53">
        <f ca="1">IF(M9="Rectangular",OFFSET(Rect!$E$7,M$3-1,),"-")</f>
        <v>150.5</v>
      </c>
      <c r="N12" s="53">
        <f ca="1">IF(N9="Rectangular",OFFSET(Rect!$E$7,N$3-1,),"-")</f>
        <v>80</v>
      </c>
      <c r="O12" s="53">
        <f ca="1">IF(O9="Rectangular",OFFSET(Rect!$E$7,O$3-1,),"-")</f>
        <v>140</v>
      </c>
      <c r="P12" s="53">
        <f ca="1">IF(P9="Rectangular",OFFSET(Rect!$E$7,P$3-1,),"-")</f>
        <v>120</v>
      </c>
      <c r="Q12" s="53">
        <f ca="1">IF(Q9="Rectangular",OFFSET(Rect!$E$7,Q$3-1,),"-")</f>
        <v>140</v>
      </c>
      <c r="R12" s="53">
        <f ca="1">IF(R9="Rectangular",OFFSET(Rect!$E$7,R$3-1,),"-")</f>
        <v>101</v>
      </c>
      <c r="S12" s="53">
        <f ca="1">IF(S9="Rectangular",OFFSET(Rect!$E$7,S$3-1,),"-")</f>
        <v>140</v>
      </c>
      <c r="T12" s="53">
        <f ca="1">IF(T9="Rectangular",OFFSET(Rect!$E$7,T$3-1,),"-")</f>
        <v>100</v>
      </c>
      <c r="U12" s="53">
        <f ca="1">IF(U9="Rectangular",OFFSET(Rect!$E$7,U$3-1,),"-")</f>
        <v>152</v>
      </c>
      <c r="V12" s="53">
        <f ca="1">IF(V9="Rectangular",OFFSET(Rect!$E$7,V$3-1,),"-")</f>
        <v>140</v>
      </c>
      <c r="W12" s="53">
        <f ca="1">IF(W9="Rectangular",OFFSET(Rect!$E$7,W$3-1,),"-")</f>
        <v>120</v>
      </c>
      <c r="X12" s="53">
        <f ca="1">IF(X9="Rectangular",OFFSET(Rect!$E$7,X$3-1,),"-")</f>
        <v>160</v>
      </c>
      <c r="Y12" s="53">
        <f ca="1">IF(Y9="Rectangular",OFFSET(Rect!$E$7,Y$3-1,),"-")</f>
        <v>160</v>
      </c>
      <c r="Z12" s="53">
        <f ca="1">IF(Z9="Rectangular",OFFSET(Rect!$E$7,Z$3-1,),"-")</f>
        <v>80.099999999999994</v>
      </c>
      <c r="AA12" s="53">
        <f ca="1">IF(AA9="Rectangular",OFFSET(Rect!$E$7,AA$3-1,),"-")</f>
        <v>250</v>
      </c>
      <c r="AB12" s="53">
        <f ca="1">IF(AB9="Rectangular",OFFSET(Rect!$E$7,AB$3-1,),"-")</f>
        <v>80.2</v>
      </c>
      <c r="AC12" s="53">
        <f ca="1">IF(AC9="Rectangular",OFFSET(Rect!$E$7,AC$3-1,),"-")</f>
        <v>59.9</v>
      </c>
      <c r="AD12" s="53">
        <f ca="1">IF(AD9="Rectangular",OFFSET(Rect!$E$7,AD$3-1,),"-")</f>
        <v>100.3</v>
      </c>
      <c r="AE12" s="53">
        <f ca="1">IF(AE9="Rectangular",OFFSET(Rect!$E$7,AE$3-1,),"-")</f>
        <v>81.3</v>
      </c>
      <c r="AF12" s="53">
        <f ca="1">IF(AF9="Rectangular",OFFSET(Rect!$E$7,AF$3-1,),"-")</f>
        <v>152</v>
      </c>
      <c r="AG12" s="53">
        <f ca="1">IF(AG9="Rectangular",OFFSET(Rect!$E$7,AG$3-1,),"-")</f>
        <v>140</v>
      </c>
      <c r="AH12" s="53">
        <f ca="1">IF(AH9="Rectangular",OFFSET(Rect!$E$7,AH$3-1,),"-")</f>
        <v>60</v>
      </c>
      <c r="AI12" s="53">
        <f ca="1">IF(AI9="Rectangular",OFFSET(Rect!$E$7,AI$3-1,),"-")</f>
        <v>60</v>
      </c>
      <c r="AJ12" s="53">
        <f ca="1">IF(AJ9="Rectangular",OFFSET(Rect!$E$7,AJ$3-1,),"-")</f>
        <v>80</v>
      </c>
      <c r="AK12" s="53">
        <f ca="1">IF(AK9="Rectangular",OFFSET(Rect!$E$7,AK$3-1,),"-")</f>
        <v>100</v>
      </c>
      <c r="AL12" s="53">
        <f ca="1">IF(AL9="Rectangular",OFFSET(Rect!$E$7,AL$3-1,),"-")</f>
        <v>150</v>
      </c>
      <c r="AM12" s="53">
        <f ca="1">IF(AM9="Rectangular",OFFSET(Rect!$E$7,AM$3-1,),"-")</f>
        <v>60.3</v>
      </c>
      <c r="AN12" s="53">
        <f ca="1">IF(AN9="Rectangular",OFFSET(Rect!$E$7,AN$3-1,),"-")</f>
        <v>120</v>
      </c>
      <c r="AO12" s="53">
        <f ca="1">IF(AO9="Rectangular",OFFSET(Rect!$E$7,AO$3-1,),"-")</f>
        <v>150.5</v>
      </c>
      <c r="AP12" s="53">
        <f ca="1">IF(AP9="Rectangular",OFFSET(Rect!$E$7,AP$3-1,),"-")</f>
        <v>160</v>
      </c>
      <c r="AQ12" s="53">
        <f ca="1">IF(AQ9="Rectangular",OFFSET(Rect!$E$7,AQ$3-1,),"-")</f>
        <v>98.5</v>
      </c>
      <c r="AR12" s="53">
        <f ca="1">IF(AR9="Rectangular",OFFSET(Rect!$E$7,AR$3-1,),"-")</f>
        <v>76.2</v>
      </c>
      <c r="AS12" s="53">
        <f ca="1">IF(AS9="Rectangular",OFFSET(Rect!$E$7,AS$3-1,),"-")</f>
        <v>120</v>
      </c>
      <c r="AT12" s="53">
        <f ca="1">IF(AT9="Rectangular",OFFSET(Rect!$E$7,AT$3-1,),"-")</f>
        <v>140</v>
      </c>
    </row>
    <row r="13" spans="1:46" x14ac:dyDescent="0.3">
      <c r="B13" s="34" t="s">
        <v>405</v>
      </c>
      <c r="C13" s="62" t="s">
        <v>400</v>
      </c>
      <c r="D13" s="56" t="str">
        <f ca="1">IF(D9="Rectangular","-",OFFSET(Circular!$D$3,D$3-1,))</f>
        <v>-</v>
      </c>
      <c r="E13" s="56" t="str">
        <f ca="1">IF(E9="Rectangular","-",OFFSET(Circular!$D$3,E$3-1,))</f>
        <v>-</v>
      </c>
      <c r="F13" s="56" t="str">
        <f ca="1">IF(F9="Rectangular","-",OFFSET(Circular!$D$3,F$3-1,))</f>
        <v>-</v>
      </c>
      <c r="G13" s="56" t="str">
        <f ca="1">IF(G9="Rectangular","-",OFFSET(Circular!$D$3,G$3-1,))</f>
        <v>-</v>
      </c>
      <c r="H13" s="56" t="str">
        <f ca="1">IF(H9="Rectangular","-",OFFSET(Circular!$D$3,H$3-1,))</f>
        <v>-</v>
      </c>
      <c r="I13" s="56" t="str">
        <f ca="1">IF(I9="Rectangular","-",OFFSET(Circular!$D$3,I$3-1,))</f>
        <v>-</v>
      </c>
      <c r="J13" s="56" t="str">
        <f ca="1">IF(J9="Rectangular","-",OFFSET(Circular!$D$3,J$3-1,))</f>
        <v>-</v>
      </c>
      <c r="K13" s="56" t="str">
        <f ca="1">IF(K9="Rectangular","-",OFFSET(Circular!$D$3,K$3-1,))</f>
        <v>-</v>
      </c>
      <c r="L13" s="56" t="str">
        <f ca="1">IF(L9="Rectangular","-",OFFSET(Circular!$D$3,L$3-1,))</f>
        <v>-</v>
      </c>
      <c r="M13" s="56" t="str">
        <f ca="1">IF(M9="Rectangular","-",OFFSET(Circular!$D$3,M$3-1,))</f>
        <v>-</v>
      </c>
      <c r="N13" s="56" t="str">
        <f ca="1">IF(N9="Rectangular","-",OFFSET(Circular!$D$3,N$3-1,))</f>
        <v>-</v>
      </c>
      <c r="O13" s="56" t="str">
        <f ca="1">IF(O9="Rectangular","-",OFFSET(Circular!$D$3,O$3-1,))</f>
        <v>-</v>
      </c>
      <c r="P13" s="56" t="str">
        <f ca="1">IF(P9="Rectangular","-",OFFSET(Circular!$D$3,P$3-1,))</f>
        <v>-</v>
      </c>
      <c r="Q13" s="56" t="str">
        <f ca="1">IF(Q9="Rectangular","-",OFFSET(Circular!$D$3,Q$3-1,))</f>
        <v>-</v>
      </c>
      <c r="R13" s="56" t="str">
        <f ca="1">IF(R9="Rectangular","-",OFFSET(Circular!$D$3,R$3-1,))</f>
        <v>-</v>
      </c>
      <c r="S13" s="56" t="str">
        <f ca="1">IF(S9="Rectangular","-",OFFSET(Circular!$D$3,S$3-1,))</f>
        <v>-</v>
      </c>
      <c r="T13" s="56" t="str">
        <f ca="1">IF(T9="Rectangular","-",OFFSET(Circular!$D$3,T$3-1,))</f>
        <v>-</v>
      </c>
      <c r="U13" s="56" t="str">
        <f ca="1">IF(U9="Rectangular","-",OFFSET(Circular!$D$3,U$3-1,))</f>
        <v>-</v>
      </c>
      <c r="V13" s="56" t="str">
        <f ca="1">IF(V9="Rectangular","-",OFFSET(Circular!$D$3,V$3-1,))</f>
        <v>-</v>
      </c>
      <c r="W13" s="56" t="str">
        <f ca="1">IF(W9="Rectangular","-",OFFSET(Circular!$D$3,W$3-1,))</f>
        <v>-</v>
      </c>
      <c r="X13" s="56" t="str">
        <f ca="1">IF(X9="Rectangular","-",OFFSET(Circular!$D$3,X$3-1,))</f>
        <v>-</v>
      </c>
      <c r="Y13" s="56" t="str">
        <f ca="1">IF(Y9="Rectangular","-",OFFSET(Circular!$D$3,Y$3-1,))</f>
        <v>-</v>
      </c>
      <c r="Z13" s="56" t="str">
        <f ca="1">IF(Z9="Rectangular","-",OFFSET(Circular!$D$3,Z$3-1,))</f>
        <v>-</v>
      </c>
      <c r="AA13" s="56" t="str">
        <f ca="1">IF(AA9="Rectangular","-",OFFSET(Circular!$D$3,AA$3-1,))</f>
        <v>-</v>
      </c>
      <c r="AB13" s="56" t="str">
        <f ca="1">IF(AB9="Rectangular","-",OFFSET(Circular!$D$3,AB$3-1,))</f>
        <v>-</v>
      </c>
      <c r="AC13" s="56" t="str">
        <f ca="1">IF(AC9="Rectangular","-",OFFSET(Circular!$D$3,AC$3-1,))</f>
        <v>-</v>
      </c>
      <c r="AD13" s="56" t="str">
        <f ca="1">IF(AD9="Rectangular","-",OFFSET(Circular!$D$3,AD$3-1,))</f>
        <v>-</v>
      </c>
      <c r="AE13" s="56" t="str">
        <f ca="1">IF(AE9="Rectangular","-",OFFSET(Circular!$D$3,AE$3-1,))</f>
        <v>-</v>
      </c>
      <c r="AF13" s="56" t="str">
        <f ca="1">IF(AF9="Rectangular","-",OFFSET(Circular!$D$3,AF$3-1,))</f>
        <v>-</v>
      </c>
      <c r="AG13" s="56" t="str">
        <f ca="1">IF(AG9="Rectangular","-",OFFSET(Circular!$D$3,AG$3-1,))</f>
        <v>-</v>
      </c>
      <c r="AH13" s="56" t="str">
        <f ca="1">IF(AH9="Rectangular","-",OFFSET(Circular!$D$3,AH$3-1,))</f>
        <v>-</v>
      </c>
      <c r="AI13" s="56" t="str">
        <f ca="1">IF(AI9="Rectangular","-",OFFSET(Circular!$D$3,AI$3-1,))</f>
        <v>-</v>
      </c>
      <c r="AJ13" s="56" t="str">
        <f ca="1">IF(AJ9="Rectangular","-",OFFSET(Circular!$D$3,AJ$3-1,))</f>
        <v>-</v>
      </c>
      <c r="AK13" s="56" t="str">
        <f ca="1">IF(AK9="Rectangular","-",OFFSET(Circular!$D$3,AK$3-1,))</f>
        <v>-</v>
      </c>
      <c r="AL13" s="56" t="str">
        <f ca="1">IF(AL9="Rectangular","-",OFFSET(Circular!$D$3,AL$3-1,))</f>
        <v>-</v>
      </c>
      <c r="AM13" s="56" t="str">
        <f ca="1">IF(AM9="Rectangular","-",OFFSET(Circular!$D$3,AM$3-1,))</f>
        <v>-</v>
      </c>
      <c r="AN13" s="56" t="str">
        <f ca="1">IF(AN9="Rectangular","-",OFFSET(Circular!$D$3,AN$3-1,))</f>
        <v>-</v>
      </c>
      <c r="AO13" s="56" t="str">
        <f ca="1">IF(AO9="Rectangular","-",OFFSET(Circular!$D$3,AO$3-1,))</f>
        <v>-</v>
      </c>
      <c r="AP13" s="56" t="str">
        <f ca="1">IF(AP9="Rectangular","-",OFFSET(Circular!$D$3,AP$3-1,))</f>
        <v>-</v>
      </c>
      <c r="AQ13" s="56" t="str">
        <f ca="1">IF(AQ9="Rectangular","-",OFFSET(Circular!$D$3,AQ$3-1,))</f>
        <v>-</v>
      </c>
      <c r="AR13" s="56" t="str">
        <f ca="1">IF(AR9="Rectangular","-",OFFSET(Circular!$D$3,AR$3-1,))</f>
        <v>-</v>
      </c>
      <c r="AS13" s="56" t="str">
        <f ca="1">IF(AS9="Rectangular","-",OFFSET(Circular!$D$3,AS$3-1,))</f>
        <v>-</v>
      </c>
      <c r="AT13" s="56" t="str">
        <f ca="1">IF(AT9="Rectangular","-",OFFSET(Circular!$D$3,AT$3-1,))</f>
        <v>-</v>
      </c>
    </row>
    <row r="14" spans="1:46" x14ac:dyDescent="0.3">
      <c r="B14" s="34" t="s">
        <v>459</v>
      </c>
      <c r="C14" s="62" t="s">
        <v>400</v>
      </c>
      <c r="D14" s="53">
        <f ca="1">IF(D9="Rectangular",OFFSET(Rect!$F$7,D$3-1,),OFFSET(Circular!$E$3,D$3-1,))</f>
        <v>4.9800000000000004</v>
      </c>
      <c r="E14" s="53">
        <f ca="1">IF(E9="Rectangular",OFFSET(Rect!$F$7,E$3-1,),OFFSET(Circular!$E$3,E$3-1,))</f>
        <v>3.84</v>
      </c>
      <c r="F14" s="53">
        <f ca="1">IF(F9="Rectangular",OFFSET(Rect!$F$7,F$3-1,),OFFSET(Circular!$E$3,F$3-1,))</f>
        <v>1</v>
      </c>
      <c r="G14" s="53">
        <f ca="1">IF(G9="Rectangular",OFFSET(Rect!$F$7,G$3-1,),OFFSET(Circular!$E$3,G$3-1,))</f>
        <v>3</v>
      </c>
      <c r="H14" s="53">
        <f ca="1">IF(H9="Rectangular",OFFSET(Rect!$F$7,H$3-1,),OFFSET(Circular!$E$3,H$3-1,))</f>
        <v>2.88</v>
      </c>
      <c r="I14" s="53">
        <f ca="1">IF(I9="Rectangular",OFFSET(Rect!$F$7,I$3-1,),OFFSET(Circular!$E$3,I$3-1,))</f>
        <v>5.92</v>
      </c>
      <c r="J14" s="53">
        <f ca="1">IF(J9="Rectangular",OFFSET(Rect!$F$7,J$3-1,),OFFSET(Circular!$E$3,J$3-1,))</f>
        <v>3.9</v>
      </c>
      <c r="K14" s="53">
        <f ca="1">IF(K9="Rectangular",OFFSET(Rect!$F$7,K$3-1,),OFFSET(Circular!$E$3,K$3-1,))</f>
        <v>7.8</v>
      </c>
      <c r="L14" s="53">
        <f ca="1">IF(L9="Rectangular",OFFSET(Rect!$F$7,L$3-1,),OFFSET(Circular!$E$3,L$3-1,))</f>
        <v>2.85</v>
      </c>
      <c r="M14" s="53">
        <f ca="1">IF(M9="Rectangular",OFFSET(Rect!$F$7,M$3-1,),OFFSET(Circular!$E$3,M$3-1,))</f>
        <v>2.78</v>
      </c>
      <c r="N14" s="53">
        <f ca="1">IF(N9="Rectangular",OFFSET(Rect!$F$7,N$3-1,),OFFSET(Circular!$E$3,N$3-1,))</f>
        <v>1</v>
      </c>
      <c r="O14" s="53">
        <f ca="1">IF(O9="Rectangular",OFFSET(Rect!$F$7,O$3-1,),OFFSET(Circular!$E$3,O$3-1,))</f>
        <v>3.84</v>
      </c>
      <c r="P14" s="53">
        <f ca="1">IF(P9="Rectangular",OFFSET(Rect!$F$7,P$3-1,),OFFSET(Circular!$E$3,P$3-1,))</f>
        <v>2.8050000000000002</v>
      </c>
      <c r="Q14" s="53">
        <f ca="1">IF(Q9="Rectangular",OFFSET(Rect!$F$7,Q$3-1,),OFFSET(Circular!$E$3,Q$3-1,))</f>
        <v>3</v>
      </c>
      <c r="R14" s="53">
        <f ca="1">IF(R9="Rectangular",OFFSET(Rect!$F$7,R$3-1,),OFFSET(Circular!$E$3,R$3-1,))</f>
        <v>5.05</v>
      </c>
      <c r="S14" s="53">
        <f ca="1">IF(S9="Rectangular",OFFSET(Rect!$F$7,S$3-1,),OFFSET(Circular!$E$3,S$3-1,))</f>
        <v>11.9</v>
      </c>
      <c r="T14" s="53">
        <f ca="1">IF(T9="Rectangular",OFFSET(Rect!$F$7,T$3-1,),OFFSET(Circular!$E$3,T$3-1,))</f>
        <v>3</v>
      </c>
      <c r="U14" s="53">
        <f ca="1">IF(U9="Rectangular",OFFSET(Rect!$F$7,U$3-1,),OFFSET(Circular!$E$3,U$3-1,))</f>
        <v>2.85</v>
      </c>
      <c r="V14" s="53">
        <f ca="1">IF(V9="Rectangular",OFFSET(Rect!$F$7,V$3-1,),OFFSET(Circular!$E$3,V$3-1,))</f>
        <v>7.8</v>
      </c>
      <c r="W14" s="53">
        <f ca="1">IF(W9="Rectangular",OFFSET(Rect!$F$7,W$3-1,),OFFSET(Circular!$E$3,W$3-1,))</f>
        <v>1.77</v>
      </c>
      <c r="X14" s="53">
        <f ca="1">IF(X9="Rectangular",OFFSET(Rect!$F$7,X$3-1,),OFFSET(Circular!$E$3,X$3-1,))</f>
        <v>3</v>
      </c>
      <c r="Y14" s="53">
        <f ca="1">IF(Y9="Rectangular",OFFSET(Rect!$F$7,Y$3-1,),OFFSET(Circular!$E$3,Y$3-1,))</f>
        <v>4.8</v>
      </c>
      <c r="Z14" s="53">
        <f ca="1">IF(Z9="Rectangular",OFFSET(Rect!$F$7,Z$3-1,),OFFSET(Circular!$E$3,Z$3-1,))</f>
        <v>3.7090000000000001</v>
      </c>
      <c r="AA14" s="53">
        <f ca="1">IF(AA9="Rectangular",OFFSET(Rect!$F$7,AA$3-1,),OFFSET(Circular!$E$3,AA$3-1,))</f>
        <v>3.84</v>
      </c>
      <c r="AB14" s="53">
        <f ca="1">IF(AB9="Rectangular",OFFSET(Rect!$F$7,AB$3-1,),OFFSET(Circular!$E$3,AB$3-1,))</f>
        <v>3.7170000000000001</v>
      </c>
      <c r="AC14" s="53">
        <f ca="1">IF(AC9="Rectangular",OFFSET(Rect!$F$7,AC$3-1,),OFFSET(Circular!$E$3,AC$3-1,))</f>
        <v>3.7919999999999998</v>
      </c>
      <c r="AD14" s="53">
        <f ca="1">IF(AD9="Rectangular",OFFSET(Rect!$F$7,AD$3-1,),OFFSET(Circular!$E$3,AD$3-1,))</f>
        <v>2.76</v>
      </c>
      <c r="AE14" s="53">
        <f ca="1">IF(AE9="Rectangular",OFFSET(Rect!$F$7,AE$3-1,),OFFSET(Circular!$E$3,AE$3-1,))</f>
        <v>2.92</v>
      </c>
      <c r="AF14" s="53">
        <f ca="1">IF(AF9="Rectangular",OFFSET(Rect!$F$7,AF$3-1,),OFFSET(Circular!$E$3,AF$3-1,))</f>
        <v>2.85</v>
      </c>
      <c r="AG14" s="53">
        <f ca="1">IF(AG9="Rectangular",OFFSET(Rect!$F$7,AG$3-1,),OFFSET(Circular!$E$3,AG$3-1,))</f>
        <v>5.92</v>
      </c>
      <c r="AH14" s="53">
        <f ca="1">IF(AH9="Rectangular",OFFSET(Rect!$F$7,AH$3-1,),OFFSET(Circular!$E$3,AH$3-1,))</f>
        <v>1</v>
      </c>
      <c r="AI14" s="53">
        <f ca="1">IF(AI9="Rectangular",OFFSET(Rect!$F$7,AI$3-1,),OFFSET(Circular!$E$3,AI$3-1,))</f>
        <v>1</v>
      </c>
      <c r="AJ14" s="53">
        <f ca="1">IF(AJ9="Rectangular",OFFSET(Rect!$F$7,AJ$3-1,),OFFSET(Circular!$E$3,AJ$3-1,))</f>
        <v>3.1</v>
      </c>
      <c r="AK14" s="53">
        <f ca="1">IF(AK9="Rectangular",OFFSET(Rect!$F$7,AK$3-1,),OFFSET(Circular!$E$3,AK$3-1,))</f>
        <v>5</v>
      </c>
      <c r="AL14" s="53">
        <f ca="1">IF(AL9="Rectangular",OFFSET(Rect!$F$7,AL$3-1,),OFFSET(Circular!$E$3,AL$3-1,))</f>
        <v>6</v>
      </c>
      <c r="AM14" s="53">
        <f ca="1">IF(AM9="Rectangular",OFFSET(Rect!$F$7,AM$3-1,),OFFSET(Circular!$E$3,AM$3-1,))</f>
        <v>2.8290000000000002</v>
      </c>
      <c r="AN14" s="53">
        <f ca="1">IF(AN9="Rectangular",OFFSET(Rect!$F$7,AN$3-1,),OFFSET(Circular!$E$3,AN$3-1,))</f>
        <v>7.8</v>
      </c>
      <c r="AO14" s="53">
        <f ca="1">IF(AO9="Rectangular",OFFSET(Rect!$F$7,AO$3-1,),OFFSET(Circular!$E$3,AO$3-1,))</f>
        <v>5.8339999999999996</v>
      </c>
      <c r="AP14" s="53">
        <f ca="1">IF(AP9="Rectangular",OFFSET(Rect!$F$7,AP$3-1,),OFFSET(Circular!$E$3,AP$3-1,))</f>
        <v>3.84</v>
      </c>
      <c r="AQ14" s="53">
        <f ca="1">IF(AQ9="Rectangular",OFFSET(Rect!$F$7,AQ$3-1,),OFFSET(Circular!$E$3,AQ$3-1,))</f>
        <v>3.96</v>
      </c>
      <c r="AR14" s="53">
        <f ca="1">IF(AR9="Rectangular",OFFSET(Rect!$F$7,AR$3-1,),OFFSET(Circular!$E$3,AR$3-1,))</f>
        <v>1.5</v>
      </c>
      <c r="AS14" s="53">
        <f ca="1">IF(AS9="Rectangular",OFFSET(Rect!$F$7,AS$3-1,),OFFSET(Circular!$E$3,AS$3-1,))</f>
        <v>5</v>
      </c>
      <c r="AT14" s="53">
        <f ca="1">IF(AT9="Rectangular",OFFSET(Rect!$F$7,AT$3-1,),OFFSET(Circular!$E$3,AT$3-1,))</f>
        <v>7.8</v>
      </c>
    </row>
    <row r="15" spans="1:46" ht="15.6" x14ac:dyDescent="0.3">
      <c r="B15" s="34" t="s">
        <v>457</v>
      </c>
      <c r="C15" s="62" t="s">
        <v>400</v>
      </c>
      <c r="D15" s="57">
        <f ca="1">IF(D9="Rectangular",D11-2*D14,"-")</f>
        <v>110.03999999999999</v>
      </c>
      <c r="E15" s="57">
        <f ca="1">IF(E9="Rectangular",E11-2*E14,"-")</f>
        <v>152.32</v>
      </c>
      <c r="F15" s="57">
        <f t="shared" ref="F15:AT15" ca="1" si="0">IF(F9="Rectangular",F11-2*F14,"-")</f>
        <v>98</v>
      </c>
      <c r="G15" s="57">
        <f t="shared" ca="1" si="0"/>
        <v>144</v>
      </c>
      <c r="H15" s="57">
        <f t="shared" ca="1" si="0"/>
        <v>154.24</v>
      </c>
      <c r="I15" s="57">
        <f t="shared" ca="1" si="0"/>
        <v>148.16</v>
      </c>
      <c r="J15" s="57">
        <f t="shared" ca="1" si="0"/>
        <v>152.19999999999999</v>
      </c>
      <c r="K15" s="57">
        <f t="shared" ca="1" si="0"/>
        <v>124.4</v>
      </c>
      <c r="L15" s="57">
        <f t="shared" ca="1" si="0"/>
        <v>94.3</v>
      </c>
      <c r="M15" s="57">
        <f t="shared" ca="1" si="0"/>
        <v>144.94</v>
      </c>
      <c r="N15" s="57">
        <f t="shared" ca="1" si="0"/>
        <v>78</v>
      </c>
      <c r="O15" s="57">
        <f t="shared" ca="1" si="0"/>
        <v>132.32</v>
      </c>
      <c r="P15" s="57">
        <f t="shared" ca="1" si="0"/>
        <v>74.290000000000006</v>
      </c>
      <c r="Q15" s="57">
        <f t="shared" ca="1" si="0"/>
        <v>134</v>
      </c>
      <c r="R15" s="57">
        <f t="shared" ca="1" si="0"/>
        <v>90.9</v>
      </c>
      <c r="S15" s="57">
        <f t="shared" ca="1" si="0"/>
        <v>116.2</v>
      </c>
      <c r="T15" s="57">
        <f t="shared" ca="1" si="0"/>
        <v>94</v>
      </c>
      <c r="U15" s="57">
        <f t="shared" ca="1" si="0"/>
        <v>146.30000000000001</v>
      </c>
      <c r="V15" s="57">
        <f t="shared" ca="1" si="0"/>
        <v>124.4</v>
      </c>
      <c r="W15" s="57">
        <f t="shared" ca="1" si="0"/>
        <v>116.46</v>
      </c>
      <c r="X15" s="57">
        <f t="shared" ca="1" si="0"/>
        <v>154</v>
      </c>
      <c r="Y15" s="57">
        <f t="shared" ca="1" si="0"/>
        <v>150.4</v>
      </c>
      <c r="Z15" s="57">
        <f t="shared" ca="1" si="0"/>
        <v>52.481999999999999</v>
      </c>
      <c r="AA15" s="57">
        <f t="shared" ca="1" si="0"/>
        <v>242.32</v>
      </c>
      <c r="AB15" s="57">
        <f t="shared" ca="1" si="0"/>
        <v>52.366</v>
      </c>
      <c r="AC15" s="57">
        <f t="shared" ca="1" si="0"/>
        <v>32.516000000000005</v>
      </c>
      <c r="AD15" s="57">
        <f t="shared" ca="1" si="0"/>
        <v>94.78</v>
      </c>
      <c r="AE15" s="57">
        <f t="shared" ca="1" si="0"/>
        <v>154.66</v>
      </c>
      <c r="AF15" s="57">
        <f t="shared" ca="1" si="0"/>
        <v>146.30000000000001</v>
      </c>
      <c r="AG15" s="57">
        <f t="shared" ca="1" si="0"/>
        <v>128.16</v>
      </c>
      <c r="AH15" s="57">
        <f t="shared" ca="1" si="0"/>
        <v>58</v>
      </c>
      <c r="AI15" s="57">
        <f t="shared" ca="1" si="0"/>
        <v>58</v>
      </c>
      <c r="AJ15" s="57">
        <f t="shared" ca="1" si="0"/>
        <v>134.10000000000002</v>
      </c>
      <c r="AK15" s="57">
        <f t="shared" ca="1" si="0"/>
        <v>90</v>
      </c>
      <c r="AL15" s="57">
        <f t="shared" ca="1" si="0"/>
        <v>138</v>
      </c>
      <c r="AM15" s="57">
        <f t="shared" ca="1" si="0"/>
        <v>54.442</v>
      </c>
      <c r="AN15" s="57">
        <f t="shared" ca="1" si="0"/>
        <v>104.4</v>
      </c>
      <c r="AO15" s="57">
        <f t="shared" ca="1" si="0"/>
        <v>138.83199999999999</v>
      </c>
      <c r="AP15" s="57">
        <f t="shared" ca="1" si="0"/>
        <v>152.32</v>
      </c>
      <c r="AQ15" s="57">
        <f t="shared" ca="1" si="0"/>
        <v>192.28</v>
      </c>
      <c r="AR15" s="57">
        <f t="shared" ca="1" si="0"/>
        <v>73.2</v>
      </c>
      <c r="AS15" s="57">
        <f t="shared" ca="1" si="0"/>
        <v>110</v>
      </c>
      <c r="AT15" s="57">
        <f t="shared" ca="1" si="0"/>
        <v>124.4</v>
      </c>
    </row>
    <row r="16" spans="1:46" ht="15.6" x14ac:dyDescent="0.3">
      <c r="B16" s="34" t="s">
        <v>458</v>
      </c>
      <c r="C16" s="62" t="s">
        <v>400</v>
      </c>
      <c r="D16" s="57">
        <f ca="1">IF(D9="Rectangular",D12-2*D14,"-")</f>
        <v>110.03999999999999</v>
      </c>
      <c r="E16" s="57">
        <f ca="1">IF(E9="Rectangular",E12-2*E14,"-")</f>
        <v>152.32</v>
      </c>
      <c r="F16" s="57">
        <f t="shared" ref="F16:AT16" ca="1" si="1">IF(F9="Rectangular",F12-2*F14,"-")</f>
        <v>98</v>
      </c>
      <c r="G16" s="57">
        <f t="shared" ca="1" si="1"/>
        <v>144</v>
      </c>
      <c r="H16" s="57">
        <f t="shared" ca="1" si="1"/>
        <v>154.24</v>
      </c>
      <c r="I16" s="57">
        <f t="shared" ca="1" si="1"/>
        <v>148.16</v>
      </c>
      <c r="J16" s="57">
        <f t="shared" ca="1" si="1"/>
        <v>152.19999999999999</v>
      </c>
      <c r="K16" s="57">
        <f t="shared" ca="1" si="1"/>
        <v>124.4</v>
      </c>
      <c r="L16" s="57">
        <f t="shared" ca="1" si="1"/>
        <v>94.3</v>
      </c>
      <c r="M16" s="57">
        <f t="shared" ca="1" si="1"/>
        <v>144.94</v>
      </c>
      <c r="N16" s="57">
        <f t="shared" ca="1" si="1"/>
        <v>78</v>
      </c>
      <c r="O16" s="57">
        <f t="shared" ca="1" si="1"/>
        <v>132.32</v>
      </c>
      <c r="P16" s="57">
        <f t="shared" ca="1" si="1"/>
        <v>114.39</v>
      </c>
      <c r="Q16" s="57">
        <f t="shared" ca="1" si="1"/>
        <v>134</v>
      </c>
      <c r="R16" s="57">
        <f t="shared" ca="1" si="1"/>
        <v>90.9</v>
      </c>
      <c r="S16" s="57">
        <f t="shared" ca="1" si="1"/>
        <v>116.2</v>
      </c>
      <c r="T16" s="57">
        <f t="shared" ca="1" si="1"/>
        <v>94</v>
      </c>
      <c r="U16" s="57">
        <f t="shared" ca="1" si="1"/>
        <v>146.30000000000001</v>
      </c>
      <c r="V16" s="57">
        <f t="shared" ca="1" si="1"/>
        <v>124.4</v>
      </c>
      <c r="W16" s="57">
        <f t="shared" ca="1" si="1"/>
        <v>116.46</v>
      </c>
      <c r="X16" s="57">
        <f t="shared" ca="1" si="1"/>
        <v>154</v>
      </c>
      <c r="Y16" s="57">
        <f t="shared" ca="1" si="1"/>
        <v>150.4</v>
      </c>
      <c r="Z16" s="57">
        <f t="shared" ca="1" si="1"/>
        <v>72.681999999999988</v>
      </c>
      <c r="AA16" s="57">
        <f t="shared" ca="1" si="1"/>
        <v>242.32</v>
      </c>
      <c r="AB16" s="57">
        <f t="shared" ca="1" si="1"/>
        <v>72.766000000000005</v>
      </c>
      <c r="AC16" s="57">
        <f t="shared" ca="1" si="1"/>
        <v>52.316000000000003</v>
      </c>
      <c r="AD16" s="57">
        <f t="shared" ca="1" si="1"/>
        <v>94.78</v>
      </c>
      <c r="AE16" s="57">
        <f t="shared" ca="1" si="1"/>
        <v>75.459999999999994</v>
      </c>
      <c r="AF16" s="57">
        <f t="shared" ca="1" si="1"/>
        <v>146.30000000000001</v>
      </c>
      <c r="AG16" s="57">
        <f t="shared" ca="1" si="1"/>
        <v>128.16</v>
      </c>
      <c r="AH16" s="57">
        <f t="shared" ca="1" si="1"/>
        <v>58</v>
      </c>
      <c r="AI16" s="57">
        <f t="shared" ca="1" si="1"/>
        <v>58</v>
      </c>
      <c r="AJ16" s="57">
        <f t="shared" ca="1" si="1"/>
        <v>73.8</v>
      </c>
      <c r="AK16" s="57">
        <f t="shared" ca="1" si="1"/>
        <v>90</v>
      </c>
      <c r="AL16" s="57">
        <f t="shared" ca="1" si="1"/>
        <v>138</v>
      </c>
      <c r="AM16" s="57">
        <f t="shared" ca="1" si="1"/>
        <v>54.641999999999996</v>
      </c>
      <c r="AN16" s="57">
        <f t="shared" ca="1" si="1"/>
        <v>104.4</v>
      </c>
      <c r="AO16" s="57">
        <f t="shared" ca="1" si="1"/>
        <v>138.83199999999999</v>
      </c>
      <c r="AP16" s="57">
        <f t="shared" ca="1" si="1"/>
        <v>152.32</v>
      </c>
      <c r="AQ16" s="57">
        <f t="shared" ca="1" si="1"/>
        <v>90.58</v>
      </c>
      <c r="AR16" s="57">
        <f t="shared" ca="1" si="1"/>
        <v>73.2</v>
      </c>
      <c r="AS16" s="57">
        <f t="shared" ca="1" si="1"/>
        <v>110</v>
      </c>
      <c r="AT16" s="57">
        <f t="shared" ca="1" si="1"/>
        <v>124.4</v>
      </c>
    </row>
    <row r="17" spans="2:46" ht="15.6" x14ac:dyDescent="0.3">
      <c r="B17" s="34" t="s">
        <v>456</v>
      </c>
      <c r="C17" s="62" t="s">
        <v>400</v>
      </c>
      <c r="D17" s="56" t="str">
        <f>IF(D9="Rectangular","-",D13-2*D14)</f>
        <v>-</v>
      </c>
      <c r="E17" s="56" t="str">
        <f>IF(E9="Rectangular","-",E13-2*E14)</f>
        <v>-</v>
      </c>
      <c r="F17" s="56" t="str">
        <f t="shared" ref="F17:AT17" si="2">IF(F9="Rectangular","-",F13-2*F14)</f>
        <v>-</v>
      </c>
      <c r="G17" s="56" t="str">
        <f t="shared" si="2"/>
        <v>-</v>
      </c>
      <c r="H17" s="56" t="str">
        <f t="shared" si="2"/>
        <v>-</v>
      </c>
      <c r="I17" s="56" t="str">
        <f t="shared" si="2"/>
        <v>-</v>
      </c>
      <c r="J17" s="56" t="str">
        <f t="shared" si="2"/>
        <v>-</v>
      </c>
      <c r="K17" s="56" t="str">
        <f t="shared" si="2"/>
        <v>-</v>
      </c>
      <c r="L17" s="56" t="str">
        <f t="shared" si="2"/>
        <v>-</v>
      </c>
      <c r="M17" s="56" t="str">
        <f t="shared" si="2"/>
        <v>-</v>
      </c>
      <c r="N17" s="56" t="str">
        <f t="shared" si="2"/>
        <v>-</v>
      </c>
      <c r="O17" s="56" t="str">
        <f t="shared" si="2"/>
        <v>-</v>
      </c>
      <c r="P17" s="56" t="str">
        <f t="shared" si="2"/>
        <v>-</v>
      </c>
      <c r="Q17" s="56" t="str">
        <f t="shared" si="2"/>
        <v>-</v>
      </c>
      <c r="R17" s="56" t="str">
        <f t="shared" si="2"/>
        <v>-</v>
      </c>
      <c r="S17" s="56" t="str">
        <f t="shared" si="2"/>
        <v>-</v>
      </c>
      <c r="T17" s="56" t="str">
        <f t="shared" si="2"/>
        <v>-</v>
      </c>
      <c r="U17" s="56" t="str">
        <f t="shared" si="2"/>
        <v>-</v>
      </c>
      <c r="V17" s="56" t="str">
        <f t="shared" si="2"/>
        <v>-</v>
      </c>
      <c r="W17" s="56" t="str">
        <f t="shared" si="2"/>
        <v>-</v>
      </c>
      <c r="X17" s="56" t="str">
        <f t="shared" si="2"/>
        <v>-</v>
      </c>
      <c r="Y17" s="56" t="str">
        <f t="shared" si="2"/>
        <v>-</v>
      </c>
      <c r="Z17" s="56" t="str">
        <f t="shared" si="2"/>
        <v>-</v>
      </c>
      <c r="AA17" s="56" t="str">
        <f t="shared" si="2"/>
        <v>-</v>
      </c>
      <c r="AB17" s="56" t="str">
        <f t="shared" si="2"/>
        <v>-</v>
      </c>
      <c r="AC17" s="56" t="str">
        <f t="shared" si="2"/>
        <v>-</v>
      </c>
      <c r="AD17" s="56" t="str">
        <f t="shared" si="2"/>
        <v>-</v>
      </c>
      <c r="AE17" s="56" t="str">
        <f t="shared" si="2"/>
        <v>-</v>
      </c>
      <c r="AF17" s="56" t="str">
        <f t="shared" si="2"/>
        <v>-</v>
      </c>
      <c r="AG17" s="56" t="str">
        <f t="shared" si="2"/>
        <v>-</v>
      </c>
      <c r="AH17" s="56" t="str">
        <f t="shared" si="2"/>
        <v>-</v>
      </c>
      <c r="AI17" s="56" t="str">
        <f t="shared" si="2"/>
        <v>-</v>
      </c>
      <c r="AJ17" s="56" t="str">
        <f t="shared" si="2"/>
        <v>-</v>
      </c>
      <c r="AK17" s="56" t="str">
        <f t="shared" si="2"/>
        <v>-</v>
      </c>
      <c r="AL17" s="56" t="str">
        <f t="shared" si="2"/>
        <v>-</v>
      </c>
      <c r="AM17" s="56" t="str">
        <f t="shared" si="2"/>
        <v>-</v>
      </c>
      <c r="AN17" s="56" t="str">
        <f t="shared" si="2"/>
        <v>-</v>
      </c>
      <c r="AO17" s="56" t="str">
        <f t="shared" si="2"/>
        <v>-</v>
      </c>
      <c r="AP17" s="56" t="str">
        <f t="shared" si="2"/>
        <v>-</v>
      </c>
      <c r="AQ17" s="56" t="str">
        <f t="shared" si="2"/>
        <v>-</v>
      </c>
      <c r="AR17" s="56" t="str">
        <f t="shared" si="2"/>
        <v>-</v>
      </c>
      <c r="AS17" s="56" t="str">
        <f t="shared" si="2"/>
        <v>-</v>
      </c>
      <c r="AT17" s="56" t="str">
        <f t="shared" si="2"/>
        <v>-</v>
      </c>
    </row>
    <row r="18" spans="2:46" ht="16.2" x14ac:dyDescent="0.3">
      <c r="B18" s="34" t="s">
        <v>391</v>
      </c>
      <c r="C18" s="62" t="s">
        <v>392</v>
      </c>
      <c r="D18" s="57">
        <f ca="1">IF(D9="Rectangular",D11*D12-D15*D16,0.7854*(D13^2-D17^2))</f>
        <v>2291.1984000000011</v>
      </c>
      <c r="E18" s="57">
        <f ca="1">IF(E9="Rectangular",E11*E12-E15*E16,0.7854*(E13^2-E17^2))</f>
        <v>2398.6176000000014</v>
      </c>
      <c r="F18" s="57">
        <f t="shared" ref="F18:AT18" ca="1" si="3">IF(F9="Rectangular",F11*F12-F15*F16,0.7854*(F13^2-F17^2))</f>
        <v>396</v>
      </c>
      <c r="G18" s="57">
        <f t="shared" ca="1" si="3"/>
        <v>1764</v>
      </c>
      <c r="H18" s="57">
        <f t="shared" ca="1" si="3"/>
        <v>1810.022399999998</v>
      </c>
      <c r="I18" s="57">
        <f t="shared" ca="1" si="3"/>
        <v>3648.6144000000022</v>
      </c>
      <c r="J18" s="57">
        <f t="shared" ca="1" si="3"/>
        <v>2435.1600000000035</v>
      </c>
      <c r="K18" s="57">
        <f t="shared" ca="1" si="3"/>
        <v>4124.6399999999994</v>
      </c>
      <c r="L18" s="57">
        <f t="shared" ca="1" si="3"/>
        <v>1107.5100000000002</v>
      </c>
      <c r="M18" s="57">
        <f t="shared" ca="1" si="3"/>
        <v>1642.6464000000014</v>
      </c>
      <c r="N18" s="57">
        <f t="shared" ca="1" si="3"/>
        <v>316</v>
      </c>
      <c r="O18" s="57">
        <f t="shared" ca="1" si="3"/>
        <v>2091.4176000000007</v>
      </c>
      <c r="P18" s="57">
        <f t="shared" ca="1" si="3"/>
        <v>1089.9668999999994</v>
      </c>
      <c r="Q18" s="57">
        <f t="shared" ca="1" si="3"/>
        <v>1644</v>
      </c>
      <c r="R18" s="57">
        <f t="shared" ca="1" si="3"/>
        <v>1938.1899999999987</v>
      </c>
      <c r="S18" s="57">
        <f t="shared" ca="1" si="3"/>
        <v>6097.5599999999995</v>
      </c>
      <c r="T18" s="57">
        <f t="shared" ca="1" si="3"/>
        <v>1164</v>
      </c>
      <c r="U18" s="57">
        <f t="shared" ca="1" si="3"/>
        <v>1700.3099999999977</v>
      </c>
      <c r="V18" s="57">
        <f t="shared" ca="1" si="3"/>
        <v>4124.6399999999994</v>
      </c>
      <c r="W18" s="57">
        <f t="shared" ca="1" si="3"/>
        <v>837.06840000000193</v>
      </c>
      <c r="X18" s="57">
        <f t="shared" ca="1" si="3"/>
        <v>1884</v>
      </c>
      <c r="Y18" s="57">
        <f t="shared" ca="1" si="3"/>
        <v>2979.8399999999965</v>
      </c>
      <c r="Z18" s="57">
        <f t="shared" ca="1" si="3"/>
        <v>983.49327600000061</v>
      </c>
      <c r="AA18" s="57">
        <f t="shared" ca="1" si="3"/>
        <v>3781.0176000000065</v>
      </c>
      <c r="AB18" s="57">
        <f t="shared" ca="1" si="3"/>
        <v>985.49564399999963</v>
      </c>
      <c r="AC18" s="57">
        <f t="shared" ca="1" si="3"/>
        <v>700.88294399999995</v>
      </c>
      <c r="AD18" s="57">
        <f t="shared" ca="1" si="3"/>
        <v>1076.8415999999997</v>
      </c>
      <c r="AE18" s="57">
        <f t="shared" ca="1" si="3"/>
        <v>1378.0064000000002</v>
      </c>
      <c r="AF18" s="57">
        <f t="shared" ca="1" si="3"/>
        <v>1700.3099999999977</v>
      </c>
      <c r="AG18" s="57">
        <f t="shared" ca="1" si="3"/>
        <v>3175.0144</v>
      </c>
      <c r="AH18" s="57">
        <f t="shared" ca="1" si="3"/>
        <v>236</v>
      </c>
      <c r="AI18" s="57">
        <f t="shared" ca="1" si="3"/>
        <v>236</v>
      </c>
      <c r="AJ18" s="57">
        <f t="shared" ca="1" si="3"/>
        <v>1327.4199999999983</v>
      </c>
      <c r="AK18" s="57">
        <f t="shared" ca="1" si="3"/>
        <v>1900</v>
      </c>
      <c r="AL18" s="57">
        <f t="shared" ca="1" si="3"/>
        <v>3456</v>
      </c>
      <c r="AM18" s="57">
        <f t="shared" ca="1" si="3"/>
        <v>649.2102359999999</v>
      </c>
      <c r="AN18" s="57">
        <f t="shared" ca="1" si="3"/>
        <v>3500.6399999999994</v>
      </c>
      <c r="AO18" s="57">
        <f t="shared" ca="1" si="3"/>
        <v>3375.925776</v>
      </c>
      <c r="AP18" s="57">
        <f t="shared" ca="1" si="3"/>
        <v>2398.6176000000014</v>
      </c>
      <c r="AQ18" s="57">
        <f t="shared" ca="1" si="3"/>
        <v>2302.9775999999983</v>
      </c>
      <c r="AR18" s="57">
        <f t="shared" ca="1" si="3"/>
        <v>448.19999999999982</v>
      </c>
      <c r="AS18" s="57">
        <f t="shared" ca="1" si="3"/>
        <v>2300</v>
      </c>
      <c r="AT18" s="57">
        <f t="shared" ca="1" si="3"/>
        <v>4124.6399999999994</v>
      </c>
    </row>
    <row r="19" spans="2:46" ht="16.2" x14ac:dyDescent="0.3">
      <c r="B19" s="34" t="s">
        <v>398</v>
      </c>
      <c r="C19" s="62" t="s">
        <v>392</v>
      </c>
      <c r="D19" s="57">
        <f ca="1">IF(D9="Rectangular",D15*D16,0.7854*D17^2)</f>
        <v>12108.801599999999</v>
      </c>
      <c r="E19" s="57">
        <f ca="1">IF(E9="Rectangular",E15*E16,0.7854*E17^2)</f>
        <v>23201.382399999999</v>
      </c>
      <c r="F19" s="57">
        <f t="shared" ref="F19:AT19" ca="1" si="4">IF(F9="Rectangular",F15*F16,0.7854*F17^2)</f>
        <v>9604</v>
      </c>
      <c r="G19" s="57">
        <f t="shared" ca="1" si="4"/>
        <v>20736</v>
      </c>
      <c r="H19" s="57">
        <f t="shared" ca="1" si="4"/>
        <v>23789.977600000002</v>
      </c>
      <c r="I19" s="57">
        <f t="shared" ca="1" si="4"/>
        <v>21951.385599999998</v>
      </c>
      <c r="J19" s="57">
        <f t="shared" ca="1" si="4"/>
        <v>23164.839999999997</v>
      </c>
      <c r="K19" s="57">
        <f t="shared" ca="1" si="4"/>
        <v>15475.36</v>
      </c>
      <c r="L19" s="57">
        <f t="shared" ca="1" si="4"/>
        <v>8892.49</v>
      </c>
      <c r="M19" s="57">
        <f t="shared" ca="1" si="4"/>
        <v>21007.603599999999</v>
      </c>
      <c r="N19" s="57">
        <f t="shared" ca="1" si="4"/>
        <v>6084</v>
      </c>
      <c r="O19" s="57">
        <f t="shared" ca="1" si="4"/>
        <v>17508.582399999999</v>
      </c>
      <c r="P19" s="57">
        <f t="shared" ca="1" si="4"/>
        <v>8498.0331000000006</v>
      </c>
      <c r="Q19" s="57">
        <f t="shared" ca="1" si="4"/>
        <v>17956</v>
      </c>
      <c r="R19" s="57">
        <f t="shared" ca="1" si="4"/>
        <v>8262.8100000000013</v>
      </c>
      <c r="S19" s="57">
        <f t="shared" ca="1" si="4"/>
        <v>13502.44</v>
      </c>
      <c r="T19" s="57">
        <f t="shared" ca="1" si="4"/>
        <v>8836</v>
      </c>
      <c r="U19" s="57">
        <f t="shared" ca="1" si="4"/>
        <v>21403.690000000002</v>
      </c>
      <c r="V19" s="57">
        <f t="shared" ca="1" si="4"/>
        <v>15475.36</v>
      </c>
      <c r="W19" s="57">
        <f t="shared" ca="1" si="4"/>
        <v>13562.931599999998</v>
      </c>
      <c r="X19" s="57">
        <f t="shared" ca="1" si="4"/>
        <v>23716</v>
      </c>
      <c r="Y19" s="57">
        <f t="shared" ca="1" si="4"/>
        <v>22620.160000000003</v>
      </c>
      <c r="Z19" s="57">
        <f t="shared" ca="1" si="4"/>
        <v>3814.4967239999992</v>
      </c>
      <c r="AA19" s="57">
        <f t="shared" ca="1" si="4"/>
        <v>58718.982399999994</v>
      </c>
      <c r="AB19" s="57">
        <f t="shared" ca="1" si="4"/>
        <v>3810.4643560000004</v>
      </c>
      <c r="AC19" s="57">
        <f t="shared" ca="1" si="4"/>
        <v>1701.1070560000003</v>
      </c>
      <c r="AD19" s="57">
        <f t="shared" ca="1" si="4"/>
        <v>8983.2484000000004</v>
      </c>
      <c r="AE19" s="57">
        <f t="shared" ca="1" si="4"/>
        <v>11670.643599999999</v>
      </c>
      <c r="AF19" s="57">
        <f t="shared" ca="1" si="4"/>
        <v>21403.690000000002</v>
      </c>
      <c r="AG19" s="57">
        <f t="shared" ca="1" si="4"/>
        <v>16424.9856</v>
      </c>
      <c r="AH19" s="57">
        <f t="shared" ca="1" si="4"/>
        <v>3364</v>
      </c>
      <c r="AI19" s="57">
        <f t="shared" ca="1" si="4"/>
        <v>3364</v>
      </c>
      <c r="AJ19" s="57">
        <f t="shared" ca="1" si="4"/>
        <v>9896.5800000000017</v>
      </c>
      <c r="AK19" s="57">
        <f t="shared" ca="1" si="4"/>
        <v>8100</v>
      </c>
      <c r="AL19" s="57">
        <f t="shared" ca="1" si="4"/>
        <v>19044</v>
      </c>
      <c r="AM19" s="57">
        <f t="shared" ca="1" si="4"/>
        <v>2974.8197639999999</v>
      </c>
      <c r="AN19" s="57">
        <f t="shared" ca="1" si="4"/>
        <v>10899.36</v>
      </c>
      <c r="AO19" s="57">
        <f t="shared" ca="1" si="4"/>
        <v>19274.324224</v>
      </c>
      <c r="AP19" s="57">
        <f t="shared" ca="1" si="4"/>
        <v>23201.382399999999</v>
      </c>
      <c r="AQ19" s="57">
        <f t="shared" ca="1" si="4"/>
        <v>17416.722399999999</v>
      </c>
      <c r="AR19" s="57">
        <f t="shared" ca="1" si="4"/>
        <v>5358.2400000000007</v>
      </c>
      <c r="AS19" s="57">
        <f t="shared" ca="1" si="4"/>
        <v>12100</v>
      </c>
      <c r="AT19" s="57">
        <f t="shared" ca="1" si="4"/>
        <v>15475.36</v>
      </c>
    </row>
    <row r="20" spans="2:46" ht="16.2" x14ac:dyDescent="0.3">
      <c r="B20" s="34" t="s">
        <v>464</v>
      </c>
      <c r="C20" s="62" t="s">
        <v>468</v>
      </c>
      <c r="D20" s="57">
        <f ca="1">IF(D9="Rectangular",((D11*D12^3)/12)-((D15*D16^3)/12),(3.14/64)*(D13^4-D17^4))</f>
        <v>5061410.3176531252</v>
      </c>
      <c r="E20" s="57">
        <f ca="1">IF(E9="Rectangular",((E11*E12^3)/12)-((E15*E16^3)/12),(3.14/64)*(E13^4-E17^4))</f>
        <v>9754654.5607475266</v>
      </c>
      <c r="F20" s="57">
        <f t="shared" ref="F20:AT20" ca="1" si="5">IF(F9="Rectangular",((F11*F12^3)/12)-((F15*F16^3)/12),(3.14/64)*(F13^4-F17^4))</f>
        <v>646932</v>
      </c>
      <c r="G20" s="57">
        <f t="shared" ca="1" si="5"/>
        <v>6355692</v>
      </c>
      <c r="H20" s="57">
        <f t="shared" ca="1" si="5"/>
        <v>7449747.1492915079</v>
      </c>
      <c r="I20" s="57">
        <f t="shared" ca="1" si="5"/>
        <v>14458055.853342727</v>
      </c>
      <c r="J20" s="57">
        <f t="shared" ca="1" si="5"/>
        <v>9895848.981200017</v>
      </c>
      <c r="K20" s="57">
        <f t="shared" ca="1" si="5"/>
        <v>12056102.739199996</v>
      </c>
      <c r="L20" s="57">
        <f t="shared" ca="1" si="5"/>
        <v>1743635.1333250003</v>
      </c>
      <c r="M20" s="57">
        <f t="shared" ca="1" si="5"/>
        <v>5976201.3373139203</v>
      </c>
      <c r="N20" s="57">
        <f t="shared" ca="1" si="5"/>
        <v>328745.33333333349</v>
      </c>
      <c r="O20" s="57">
        <f t="shared" ca="1" si="5"/>
        <v>6467461.861867521</v>
      </c>
      <c r="P20" s="57">
        <f t="shared" ca="1" si="5"/>
        <v>2239152.0148594584</v>
      </c>
      <c r="Q20" s="57">
        <f t="shared" ca="1" si="5"/>
        <v>5145172</v>
      </c>
      <c r="R20" s="57">
        <f t="shared" ca="1" si="5"/>
        <v>2982197.6586583322</v>
      </c>
      <c r="S20" s="57">
        <f t="shared" ca="1" si="5"/>
        <v>16820342.837199997</v>
      </c>
      <c r="T20" s="57">
        <f t="shared" ca="1" si="5"/>
        <v>1827092</v>
      </c>
      <c r="U20" s="57">
        <f t="shared" ca="1" si="5"/>
        <v>6306405.865324989</v>
      </c>
      <c r="V20" s="57">
        <f t="shared" ca="1" si="5"/>
        <v>12056102.739199996</v>
      </c>
      <c r="W20" s="57">
        <f t="shared" ca="1" si="5"/>
        <v>1950573.8678101245</v>
      </c>
      <c r="X20" s="57">
        <f t="shared" ca="1" si="5"/>
        <v>7742612</v>
      </c>
      <c r="Y20" s="57">
        <f t="shared" ca="1" si="5"/>
        <v>11974030.131199993</v>
      </c>
      <c r="Z20" s="57">
        <f t="shared" ca="1" si="5"/>
        <v>886101.04120326298</v>
      </c>
      <c r="AA20" s="57">
        <f t="shared" ca="1" si="5"/>
        <v>38194258.825707555</v>
      </c>
      <c r="AB20" s="57">
        <f t="shared" ca="1" si="5"/>
        <v>889317.83864567545</v>
      </c>
      <c r="AC20" s="57">
        <f t="shared" ca="1" si="5"/>
        <v>330207.96770345251</v>
      </c>
      <c r="AD20" s="57">
        <f t="shared" ca="1" si="5"/>
        <v>1708888.249333119</v>
      </c>
      <c r="AE20" s="57">
        <f t="shared" ca="1" si="5"/>
        <v>1649368.1043261876</v>
      </c>
      <c r="AF20" s="57">
        <f t="shared" ca="1" si="5"/>
        <v>6306405.865324989</v>
      </c>
      <c r="AG20" s="57">
        <f t="shared" ca="1" si="5"/>
        <v>9531654.0033160523</v>
      </c>
      <c r="AH20" s="57">
        <f t="shared" ca="1" si="5"/>
        <v>136958.66666666663</v>
      </c>
      <c r="AI20" s="57">
        <f t="shared" ca="1" si="5"/>
        <v>136958.66666666663</v>
      </c>
      <c r="AJ20" s="57">
        <f t="shared" ca="1" si="5"/>
        <v>1494372.5687333327</v>
      </c>
      <c r="AK20" s="57">
        <f t="shared" ca="1" si="5"/>
        <v>2865833.333333333</v>
      </c>
      <c r="AL20" s="57">
        <f t="shared" ca="1" si="5"/>
        <v>11964672</v>
      </c>
      <c r="AM20" s="57">
        <f t="shared" ca="1" si="5"/>
        <v>357936.38284217392</v>
      </c>
      <c r="AN20" s="57">
        <f t="shared" ca="1" si="5"/>
        <v>7380329.2991999984</v>
      </c>
      <c r="AO20" s="57">
        <f t="shared" ca="1" si="5"/>
        <v>11794520.897552241</v>
      </c>
      <c r="AP20" s="57">
        <f t="shared" ca="1" si="5"/>
        <v>9754654.5607475266</v>
      </c>
      <c r="AQ20" s="57">
        <f t="shared" ca="1" si="5"/>
        <v>4035486.9234187193</v>
      </c>
      <c r="AR20" s="57">
        <f t="shared" ca="1" si="5"/>
        <v>417000.79799999995</v>
      </c>
      <c r="AS20" s="57">
        <f t="shared" ca="1" si="5"/>
        <v>5079166.666666666</v>
      </c>
      <c r="AT20" s="57">
        <f t="shared" ca="1" si="5"/>
        <v>12056102.739199996</v>
      </c>
    </row>
    <row r="21" spans="2:46" ht="16.2" x14ac:dyDescent="0.3">
      <c r="B21" s="34" t="s">
        <v>465</v>
      </c>
      <c r="C21" s="62" t="s">
        <v>468</v>
      </c>
      <c r="D21" s="39">
        <f ca="1">IF(D9="Rectangular",(D15*D16^3)/12,(3.14/64)*(D17^4))</f>
        <v>12218589.682346875</v>
      </c>
      <c r="E21" s="39">
        <f ca="1">IF(E9="Rectangular",(E15*E16^3)/12,(3.14/64)*(E17^4))</f>
        <v>44858678.772585809</v>
      </c>
      <c r="F21" s="39">
        <f t="shared" ref="F21:AT21" ca="1" si="6">IF(F9="Rectangular",(F15*F16^3)/12,(3.14/64)*(F17^4))</f>
        <v>7686401.333333333</v>
      </c>
      <c r="G21" s="39">
        <f t="shared" ca="1" si="6"/>
        <v>35831808</v>
      </c>
      <c r="H21" s="39">
        <f t="shared" ca="1" si="6"/>
        <v>47163586.184041828</v>
      </c>
      <c r="I21" s="39">
        <f t="shared" ca="1" si="6"/>
        <v>40155277.479990609</v>
      </c>
      <c r="J21" s="39">
        <f t="shared" ca="1" si="6"/>
        <v>44717484.352133319</v>
      </c>
      <c r="K21" s="39">
        <f t="shared" ca="1" si="6"/>
        <v>19957230.594133336</v>
      </c>
      <c r="L21" s="39">
        <f t="shared" ca="1" si="6"/>
        <v>6589698.2000083327</v>
      </c>
      <c r="M21" s="39">
        <f t="shared" ca="1" si="6"/>
        <v>36776617.417894416</v>
      </c>
      <c r="N21" s="39">
        <f t="shared" ca="1" si="6"/>
        <v>3084588</v>
      </c>
      <c r="O21" s="39">
        <f t="shared" ca="1" si="6"/>
        <v>25545871.471465811</v>
      </c>
      <c r="P21" s="39">
        <f t="shared" ca="1" si="6"/>
        <v>9266447.9851405416</v>
      </c>
      <c r="Q21" s="39">
        <f t="shared" ca="1" si="6"/>
        <v>26868161.333333332</v>
      </c>
      <c r="R21" s="39">
        <f t="shared" ca="1" si="6"/>
        <v>5689502.4246750018</v>
      </c>
      <c r="S21" s="39">
        <f t="shared" ca="1" si="6"/>
        <v>15192990.496133335</v>
      </c>
      <c r="T21" s="39">
        <f t="shared" ca="1" si="6"/>
        <v>6506241.333333333</v>
      </c>
      <c r="U21" s="39">
        <f t="shared" ca="1" si="6"/>
        <v>38176495.468008347</v>
      </c>
      <c r="V21" s="39">
        <f t="shared" ca="1" si="6"/>
        <v>19957230.594133336</v>
      </c>
      <c r="W21" s="39">
        <f t="shared" ca="1" si="6"/>
        <v>15329426.132189875</v>
      </c>
      <c r="X21" s="39">
        <f t="shared" ca="1" si="6"/>
        <v>46870721.333333336</v>
      </c>
      <c r="Y21" s="39">
        <f t="shared" ca="1" si="6"/>
        <v>42639303.202133343</v>
      </c>
      <c r="Z21" s="39">
        <f t="shared" ca="1" si="6"/>
        <v>1679228.2771217364</v>
      </c>
      <c r="AA21" s="39">
        <f t="shared" ca="1" si="6"/>
        <v>287326574.50762576</v>
      </c>
      <c r="AB21" s="39">
        <f t="shared" ca="1" si="6"/>
        <v>1681332.7078876582</v>
      </c>
      <c r="AC21" s="39">
        <f t="shared" ca="1" si="6"/>
        <v>387989.04395488073</v>
      </c>
      <c r="AD21" s="39">
        <f t="shared" ca="1" si="6"/>
        <v>6724895.9846752137</v>
      </c>
      <c r="AE21" s="39">
        <f t="shared" ca="1" si="6"/>
        <v>5537926.1805488113</v>
      </c>
      <c r="AF21" s="39">
        <f t="shared" ca="1" si="6"/>
        <v>38176495.468008347</v>
      </c>
      <c r="AG21" s="39">
        <f t="shared" ca="1" si="6"/>
        <v>22481679.33001728</v>
      </c>
      <c r="AH21" s="39">
        <f t="shared" ca="1" si="6"/>
        <v>943041.33333333337</v>
      </c>
      <c r="AI21" s="39">
        <f t="shared" ca="1" si="6"/>
        <v>943041.33333333337</v>
      </c>
      <c r="AJ21" s="39">
        <f t="shared" ca="1" si="6"/>
        <v>4491760.7646000003</v>
      </c>
      <c r="AK21" s="39">
        <f t="shared" ca="1" si="6"/>
        <v>5467500</v>
      </c>
      <c r="AL21" s="39">
        <f t="shared" ca="1" si="6"/>
        <v>30222828</v>
      </c>
      <c r="AM21" s="39">
        <f t="shared" ca="1" si="6"/>
        <v>740171.88738282595</v>
      </c>
      <c r="AN21" s="39">
        <f t="shared" ca="1" si="6"/>
        <v>9899670.7008000016</v>
      </c>
      <c r="AO21" s="39">
        <f t="shared" ca="1" si="6"/>
        <v>30958297.857656095</v>
      </c>
      <c r="AP21" s="39">
        <f t="shared" ca="1" si="6"/>
        <v>44858678.772585809</v>
      </c>
      <c r="AQ21" s="39">
        <f t="shared" ca="1" si="6"/>
        <v>11908301.353664612</v>
      </c>
      <c r="AR21" s="39">
        <f t="shared" ca="1" si="6"/>
        <v>2392561.3248000005</v>
      </c>
      <c r="AS21" s="39">
        <f t="shared" ca="1" si="6"/>
        <v>12200833.333333334</v>
      </c>
      <c r="AT21" s="39">
        <f t="shared" ca="1" si="6"/>
        <v>19957230.594133336</v>
      </c>
    </row>
    <row r="22" spans="2:46" x14ac:dyDescent="0.3">
      <c r="B22" s="34" t="s">
        <v>7</v>
      </c>
      <c r="C22" s="62"/>
      <c r="D22" s="39">
        <f ca="1">0.15*D6/D4</f>
        <v>95.110410094637217</v>
      </c>
      <c r="E22" s="39">
        <f ca="1">0.15*E6/E4</f>
        <v>51.635111876075733</v>
      </c>
      <c r="F22" s="39">
        <f t="shared" ref="F22:AT22" ca="1" si="7">0.15*F6/F4</f>
        <v>116.27906976744185</v>
      </c>
      <c r="G22" s="39">
        <f t="shared" ca="1" si="7"/>
        <v>63.28125</v>
      </c>
      <c r="H22" s="39">
        <f t="shared" ca="1" si="7"/>
        <v>68.175705961452266</v>
      </c>
      <c r="I22" s="39">
        <f t="shared" ca="1" si="7"/>
        <v>55.912149532710281</v>
      </c>
      <c r="J22" s="39">
        <f t="shared" ca="1" si="7"/>
        <v>71.435464414957778</v>
      </c>
      <c r="K22" s="39">
        <f t="shared" ca="1" si="7"/>
        <v>54.974169741697416</v>
      </c>
      <c r="L22" s="39">
        <f t="shared" ca="1" si="7"/>
        <v>81.997206703910621</v>
      </c>
      <c r="M22" s="39">
        <f t="shared" ca="1" si="7"/>
        <v>63.28125</v>
      </c>
      <c r="N22" s="39">
        <f t="shared" ca="1" si="7"/>
        <v>116.27906976744185</v>
      </c>
      <c r="O22" s="39">
        <f t="shared" ca="1" si="7"/>
        <v>51.635111876075733</v>
      </c>
      <c r="P22" s="39">
        <f t="shared" ca="1" si="7"/>
        <v>78.740157480314963</v>
      </c>
      <c r="Q22" s="39">
        <f t="shared" ca="1" si="7"/>
        <v>65.432098765432102</v>
      </c>
      <c r="R22" s="39">
        <f t="shared" ca="1" si="7"/>
        <v>69.689655172413794</v>
      </c>
      <c r="S22" s="39">
        <f t="shared" ca="1" si="7"/>
        <v>54.964485981308414</v>
      </c>
      <c r="T22" s="39">
        <f t="shared" ca="1" si="7"/>
        <v>58.414872798434445</v>
      </c>
      <c r="U22" s="39">
        <f t="shared" ca="1" si="7"/>
        <v>107.79850746268657</v>
      </c>
      <c r="V22" s="39">
        <f t="shared" ca="1" si="7"/>
        <v>54.974169741697416</v>
      </c>
      <c r="W22" s="39">
        <f t="shared" ca="1" si="7"/>
        <v>96.791070805720267</v>
      </c>
      <c r="X22" s="39">
        <f t="shared" ca="1" si="7"/>
        <v>58.208955223880594</v>
      </c>
      <c r="Y22" s="39">
        <f t="shared" ca="1" si="7"/>
        <v>68.731187774947912</v>
      </c>
      <c r="Z22" s="39">
        <f t="shared" ca="1" si="7"/>
        <v>69.844789356984478</v>
      </c>
      <c r="AA22" s="39">
        <f t="shared" ca="1" si="7"/>
        <v>51.635111876075733</v>
      </c>
      <c r="AB22" s="39">
        <f t="shared" ca="1" si="7"/>
        <v>69.844789356984478</v>
      </c>
      <c r="AC22" s="39">
        <f t="shared" ca="1" si="7"/>
        <v>64.509394572025059</v>
      </c>
      <c r="AD22" s="39">
        <f t="shared" ca="1" si="7"/>
        <v>69.946195234435052</v>
      </c>
      <c r="AE22" s="39">
        <f t="shared" ca="1" si="7"/>
        <v>58.208955223880594</v>
      </c>
      <c r="AF22" s="39">
        <f t="shared" ca="1" si="7"/>
        <v>107.79850746268657</v>
      </c>
      <c r="AG22" s="39">
        <f t="shared" ca="1" si="7"/>
        <v>55.912149532710281</v>
      </c>
      <c r="AH22" s="39">
        <f t="shared" ca="1" si="7"/>
        <v>116.27906976744185</v>
      </c>
      <c r="AI22" s="39">
        <f t="shared" ca="1" si="7"/>
        <v>116.27906976744185</v>
      </c>
      <c r="AJ22" s="39">
        <f t="shared" ca="1" si="7"/>
        <v>65.432098765432102</v>
      </c>
      <c r="AK22" s="39">
        <f t="shared" ca="1" si="7"/>
        <v>58.951965065502186</v>
      </c>
      <c r="AL22" s="39">
        <f t="shared" ca="1" si="7"/>
        <v>58.551307847082498</v>
      </c>
      <c r="AM22" s="39">
        <f t="shared" ca="1" si="7"/>
        <v>70.155902004454347</v>
      </c>
      <c r="AN22" s="39">
        <f t="shared" ca="1" si="7"/>
        <v>54.974169741697416</v>
      </c>
      <c r="AO22" s="39">
        <f t="shared" ca="1" si="7"/>
        <v>58.551307847082498</v>
      </c>
      <c r="AP22" s="39">
        <f t="shared" ca="1" si="7"/>
        <v>51.635111876075733</v>
      </c>
      <c r="AQ22" s="39">
        <f t="shared" ca="1" si="7"/>
        <v>103.23383084577114</v>
      </c>
      <c r="AR22" s="39">
        <f t="shared" ca="1" si="7"/>
        <v>63.191489361702125</v>
      </c>
      <c r="AS22" s="39">
        <f t="shared" ca="1" si="7"/>
        <v>52.681660899653977</v>
      </c>
      <c r="AT22" s="39">
        <f t="shared" ca="1" si="7"/>
        <v>54.974169741697416</v>
      </c>
    </row>
    <row r="23" spans="2:46" x14ac:dyDescent="0.3">
      <c r="B23" s="34" t="s">
        <v>481</v>
      </c>
      <c r="C23" s="62"/>
      <c r="D23" s="60">
        <v>125</v>
      </c>
      <c r="E23" s="60">
        <f>D23</f>
        <v>125</v>
      </c>
      <c r="F23" s="60">
        <f t="shared" ref="F23:AT23" si="8">E23</f>
        <v>125</v>
      </c>
      <c r="G23" s="60">
        <f t="shared" si="8"/>
        <v>125</v>
      </c>
      <c r="H23" s="60">
        <f t="shared" si="8"/>
        <v>125</v>
      </c>
      <c r="I23" s="60">
        <f t="shared" si="8"/>
        <v>125</v>
      </c>
      <c r="J23" s="60">
        <f t="shared" si="8"/>
        <v>125</v>
      </c>
      <c r="K23" s="60">
        <f t="shared" si="8"/>
        <v>125</v>
      </c>
      <c r="L23" s="60">
        <f t="shared" si="8"/>
        <v>125</v>
      </c>
      <c r="M23" s="60">
        <f t="shared" si="8"/>
        <v>125</v>
      </c>
      <c r="N23" s="60">
        <f t="shared" si="8"/>
        <v>125</v>
      </c>
      <c r="O23" s="60">
        <f t="shared" si="8"/>
        <v>125</v>
      </c>
      <c r="P23" s="60">
        <f t="shared" si="8"/>
        <v>125</v>
      </c>
      <c r="Q23" s="60">
        <f t="shared" si="8"/>
        <v>125</v>
      </c>
      <c r="R23" s="60">
        <f t="shared" si="8"/>
        <v>125</v>
      </c>
      <c r="S23" s="60">
        <f t="shared" si="8"/>
        <v>125</v>
      </c>
      <c r="T23" s="60">
        <f t="shared" si="8"/>
        <v>125</v>
      </c>
      <c r="U23" s="60">
        <f t="shared" si="8"/>
        <v>125</v>
      </c>
      <c r="V23" s="60">
        <f t="shared" si="8"/>
        <v>125</v>
      </c>
      <c r="W23" s="60">
        <f t="shared" si="8"/>
        <v>125</v>
      </c>
      <c r="X23" s="60">
        <f t="shared" si="8"/>
        <v>125</v>
      </c>
      <c r="Y23" s="60">
        <f t="shared" si="8"/>
        <v>125</v>
      </c>
      <c r="Z23" s="60">
        <f t="shared" si="8"/>
        <v>125</v>
      </c>
      <c r="AA23" s="60">
        <f t="shared" si="8"/>
        <v>125</v>
      </c>
      <c r="AB23" s="60">
        <f t="shared" si="8"/>
        <v>125</v>
      </c>
      <c r="AC23" s="60">
        <f t="shared" si="8"/>
        <v>125</v>
      </c>
      <c r="AD23" s="60">
        <f t="shared" si="8"/>
        <v>125</v>
      </c>
      <c r="AE23" s="60">
        <f t="shared" si="8"/>
        <v>125</v>
      </c>
      <c r="AF23" s="60">
        <f t="shared" si="8"/>
        <v>125</v>
      </c>
      <c r="AG23" s="60">
        <f t="shared" si="8"/>
        <v>125</v>
      </c>
      <c r="AH23" s="60">
        <f t="shared" si="8"/>
        <v>125</v>
      </c>
      <c r="AI23" s="60">
        <f t="shared" si="8"/>
        <v>125</v>
      </c>
      <c r="AJ23" s="60">
        <f t="shared" si="8"/>
        <v>125</v>
      </c>
      <c r="AK23" s="60">
        <f t="shared" si="8"/>
        <v>125</v>
      </c>
      <c r="AL23" s="60">
        <f t="shared" si="8"/>
        <v>125</v>
      </c>
      <c r="AM23" s="60">
        <f t="shared" si="8"/>
        <v>125</v>
      </c>
      <c r="AN23" s="60">
        <f t="shared" si="8"/>
        <v>125</v>
      </c>
      <c r="AO23" s="60">
        <f t="shared" si="8"/>
        <v>125</v>
      </c>
      <c r="AP23" s="60">
        <f t="shared" si="8"/>
        <v>125</v>
      </c>
      <c r="AQ23" s="60">
        <f t="shared" si="8"/>
        <v>125</v>
      </c>
      <c r="AR23" s="60">
        <f t="shared" si="8"/>
        <v>125</v>
      </c>
      <c r="AS23" s="60">
        <f t="shared" si="8"/>
        <v>125</v>
      </c>
      <c r="AT23" s="60">
        <f t="shared" si="8"/>
        <v>125</v>
      </c>
    </row>
    <row r="24" spans="2:46" ht="15.6" x14ac:dyDescent="0.3">
      <c r="B24" s="34" t="s">
        <v>482</v>
      </c>
      <c r="C24" s="62"/>
      <c r="D24" s="39">
        <f ca="1">MIN(SQRT(D23/D22),(3*D23/D22)^2)</f>
        <v>1.1464126757922939</v>
      </c>
      <c r="E24" s="39">
        <f ca="1">MIN(SQRT(E23/E22),(3*E23/E22)^2)</f>
        <v>1.5559027390339453</v>
      </c>
      <c r="F24" s="39">
        <f t="shared" ref="F24:AT24" ca="1" si="9">MIN(SQRT(F23/F22),(3*F23/F22)^2)</f>
        <v>1.036822067666386</v>
      </c>
      <c r="G24" s="39">
        <f t="shared" ca="1" si="9"/>
        <v>1.405456737852613</v>
      </c>
      <c r="H24" s="39">
        <f t="shared" ca="1" si="9"/>
        <v>1.3540670954137812</v>
      </c>
      <c r="I24" s="39">
        <f t="shared" ca="1" si="9"/>
        <v>1.4952090328167951</v>
      </c>
      <c r="J24" s="39">
        <f t="shared" ca="1" si="9"/>
        <v>1.322811830204512</v>
      </c>
      <c r="K24" s="39">
        <f t="shared" ca="1" si="9"/>
        <v>1.5079108528979048</v>
      </c>
      <c r="L24" s="39">
        <f t="shared" ca="1" si="9"/>
        <v>1.2346830254744137</v>
      </c>
      <c r="M24" s="39">
        <f t="shared" ca="1" si="9"/>
        <v>1.405456737852613</v>
      </c>
      <c r="N24" s="39">
        <f t="shared" ca="1" si="9"/>
        <v>1.036822067666386</v>
      </c>
      <c r="O24" s="39">
        <f t="shared" ca="1" si="9"/>
        <v>1.5559027390339453</v>
      </c>
      <c r="P24" s="39">
        <f t="shared" ca="1" si="9"/>
        <v>1.2599603168354152</v>
      </c>
      <c r="Q24" s="39">
        <f t="shared" ca="1" si="9"/>
        <v>1.3821640128763901</v>
      </c>
      <c r="R24" s="39">
        <f t="shared" ca="1" si="9"/>
        <v>1.3392783511024942</v>
      </c>
      <c r="S24" s="39">
        <f t="shared" ca="1" si="9"/>
        <v>1.5080436805230488</v>
      </c>
      <c r="T24" s="39">
        <f t="shared" ca="1" si="9"/>
        <v>1.4628280817136088</v>
      </c>
      <c r="U24" s="39">
        <f t="shared" ca="1" si="9"/>
        <v>1.0768336852731764</v>
      </c>
      <c r="V24" s="39">
        <f t="shared" ca="1" si="9"/>
        <v>1.5079108528979048</v>
      </c>
      <c r="W24" s="39">
        <f t="shared" ca="1" si="9"/>
        <v>1.1364160512072334</v>
      </c>
      <c r="X24" s="39">
        <f t="shared" ca="1" si="9"/>
        <v>1.4654132172994405</v>
      </c>
      <c r="Y24" s="39">
        <f t="shared" ca="1" si="9"/>
        <v>1.3485842456979289</v>
      </c>
      <c r="Z24" s="39">
        <f t="shared" ca="1" si="9"/>
        <v>1.3377901702742996</v>
      </c>
      <c r="AA24" s="39">
        <f t="shared" ca="1" si="9"/>
        <v>1.5559027390339453</v>
      </c>
      <c r="AB24" s="39">
        <f t="shared" ca="1" si="9"/>
        <v>1.3377901702742996</v>
      </c>
      <c r="AC24" s="39">
        <f t="shared" ca="1" si="9"/>
        <v>1.3920137446778922</v>
      </c>
      <c r="AD24" s="39">
        <f t="shared" ca="1" si="9"/>
        <v>1.3368200746876566</v>
      </c>
      <c r="AE24" s="39">
        <f t="shared" ca="1" si="9"/>
        <v>1.4654132172994405</v>
      </c>
      <c r="AF24" s="39">
        <f t="shared" ca="1" si="9"/>
        <v>1.0768336852731764</v>
      </c>
      <c r="AG24" s="39">
        <f t="shared" ca="1" si="9"/>
        <v>1.4952090328167951</v>
      </c>
      <c r="AH24" s="39">
        <f t="shared" ca="1" si="9"/>
        <v>1.036822067666386</v>
      </c>
      <c r="AI24" s="39">
        <f t="shared" ca="1" si="9"/>
        <v>1.036822067666386</v>
      </c>
      <c r="AJ24" s="39">
        <f t="shared" ca="1" si="9"/>
        <v>1.3821640128763901</v>
      </c>
      <c r="AK24" s="39">
        <f t="shared" ca="1" si="9"/>
        <v>1.4561491580090173</v>
      </c>
      <c r="AL24" s="39">
        <f t="shared" ca="1" si="9"/>
        <v>1.4611227618122684</v>
      </c>
      <c r="AM24" s="39">
        <f t="shared" ca="1" si="9"/>
        <v>1.3348205990866457</v>
      </c>
      <c r="AN24" s="39">
        <f t="shared" ca="1" si="9"/>
        <v>1.5079108528979048</v>
      </c>
      <c r="AO24" s="39">
        <f t="shared" ca="1" si="9"/>
        <v>1.4611227618122684</v>
      </c>
      <c r="AP24" s="39">
        <f t="shared" ca="1" si="9"/>
        <v>1.5559027390339453</v>
      </c>
      <c r="AQ24" s="39">
        <f t="shared" ca="1" si="9"/>
        <v>1.1003832848121495</v>
      </c>
      <c r="AR24" s="39">
        <f t="shared" ca="1" si="9"/>
        <v>1.4064545773378101</v>
      </c>
      <c r="AS24" s="39">
        <f t="shared" ca="1" si="9"/>
        <v>1.5403707996220934</v>
      </c>
      <c r="AT24" s="39">
        <f t="shared" ca="1" si="9"/>
        <v>1.5079108528979048</v>
      </c>
    </row>
    <row r="25" spans="2:46" ht="15.6" x14ac:dyDescent="0.3">
      <c r="B25" s="34" t="s">
        <v>483</v>
      </c>
      <c r="C25" s="62"/>
      <c r="D25" s="39">
        <f ca="1">MAX((3.14*D14*(D24-D14))/D18,1)</f>
        <v>1</v>
      </c>
      <c r="E25" s="39">
        <f ca="1">MAX((3.14*E14*(E24-E14))/E18,1)</f>
        <v>1</v>
      </c>
      <c r="F25" s="39">
        <f t="shared" ref="F25:AT25" ca="1" si="10">MAX((3.14*F14*(F24-F14))/F18,1)</f>
        <v>1</v>
      </c>
      <c r="G25" s="39">
        <f t="shared" ca="1" si="10"/>
        <v>1</v>
      </c>
      <c r="H25" s="39">
        <f t="shared" ca="1" si="10"/>
        <v>1</v>
      </c>
      <c r="I25" s="39">
        <f t="shared" ca="1" si="10"/>
        <v>1</v>
      </c>
      <c r="J25" s="39">
        <f t="shared" ca="1" si="10"/>
        <v>1</v>
      </c>
      <c r="K25" s="39">
        <f t="shared" ca="1" si="10"/>
        <v>1</v>
      </c>
      <c r="L25" s="39">
        <f t="shared" ca="1" si="10"/>
        <v>1</v>
      </c>
      <c r="M25" s="39">
        <f t="shared" ca="1" si="10"/>
        <v>1</v>
      </c>
      <c r="N25" s="39">
        <f t="shared" ca="1" si="10"/>
        <v>1</v>
      </c>
      <c r="O25" s="39">
        <f t="shared" ca="1" si="10"/>
        <v>1</v>
      </c>
      <c r="P25" s="39">
        <f t="shared" ca="1" si="10"/>
        <v>1</v>
      </c>
      <c r="Q25" s="39">
        <f t="shared" ca="1" si="10"/>
        <v>1</v>
      </c>
      <c r="R25" s="39">
        <f t="shared" ca="1" si="10"/>
        <v>1</v>
      </c>
      <c r="S25" s="39">
        <f t="shared" ca="1" si="10"/>
        <v>1</v>
      </c>
      <c r="T25" s="39">
        <f t="shared" ca="1" si="10"/>
        <v>1</v>
      </c>
      <c r="U25" s="39">
        <f t="shared" ca="1" si="10"/>
        <v>1</v>
      </c>
      <c r="V25" s="39">
        <f t="shared" ca="1" si="10"/>
        <v>1</v>
      </c>
      <c r="W25" s="39">
        <f t="shared" ca="1" si="10"/>
        <v>1</v>
      </c>
      <c r="X25" s="39">
        <f t="shared" ca="1" si="10"/>
        <v>1</v>
      </c>
      <c r="Y25" s="39">
        <f t="shared" ca="1" si="10"/>
        <v>1</v>
      </c>
      <c r="Z25" s="39">
        <f t="shared" ca="1" si="10"/>
        <v>1</v>
      </c>
      <c r="AA25" s="39">
        <f t="shared" ca="1" si="10"/>
        <v>1</v>
      </c>
      <c r="AB25" s="39">
        <f t="shared" ca="1" si="10"/>
        <v>1</v>
      </c>
      <c r="AC25" s="39">
        <f t="shared" ca="1" si="10"/>
        <v>1</v>
      </c>
      <c r="AD25" s="39">
        <f t="shared" ca="1" si="10"/>
        <v>1</v>
      </c>
      <c r="AE25" s="39">
        <f t="shared" ca="1" si="10"/>
        <v>1</v>
      </c>
      <c r="AF25" s="39">
        <f t="shared" ca="1" si="10"/>
        <v>1</v>
      </c>
      <c r="AG25" s="39">
        <f t="shared" ca="1" si="10"/>
        <v>1</v>
      </c>
      <c r="AH25" s="39">
        <f t="shared" ca="1" si="10"/>
        <v>1</v>
      </c>
      <c r="AI25" s="39">
        <f t="shared" ca="1" si="10"/>
        <v>1</v>
      </c>
      <c r="AJ25" s="39">
        <f t="shared" ca="1" si="10"/>
        <v>1</v>
      </c>
      <c r="AK25" s="39">
        <f t="shared" ca="1" si="10"/>
        <v>1</v>
      </c>
      <c r="AL25" s="39">
        <f t="shared" ca="1" si="10"/>
        <v>1</v>
      </c>
      <c r="AM25" s="39">
        <f t="shared" ca="1" si="10"/>
        <v>1</v>
      </c>
      <c r="AN25" s="39">
        <f t="shared" ca="1" si="10"/>
        <v>1</v>
      </c>
      <c r="AO25" s="39">
        <f t="shared" ca="1" si="10"/>
        <v>1</v>
      </c>
      <c r="AP25" s="39">
        <f t="shared" ca="1" si="10"/>
        <v>1</v>
      </c>
      <c r="AQ25" s="39">
        <f t="shared" ca="1" si="10"/>
        <v>1</v>
      </c>
      <c r="AR25" s="39">
        <f t="shared" ca="1" si="10"/>
        <v>1</v>
      </c>
      <c r="AS25" s="39">
        <f t="shared" ca="1" si="10"/>
        <v>1</v>
      </c>
      <c r="AT25" s="39">
        <f t="shared" ca="1" si="10"/>
        <v>1</v>
      </c>
    </row>
    <row r="26" spans="2:46" ht="16.2" x14ac:dyDescent="0.3">
      <c r="B26" s="34" t="s">
        <v>462</v>
      </c>
      <c r="C26" s="62" t="s">
        <v>468</v>
      </c>
      <c r="D26" s="39">
        <f ca="1">D6*D20+(4700*SQRT(D5))*D21</f>
        <v>1491249787562.1399</v>
      </c>
      <c r="E26" s="39">
        <f ca="1">E6*E20+(4700*SQRT(E5))*E21</f>
        <v>3346275240040.2578</v>
      </c>
      <c r="F26" s="39">
        <f t="shared" ref="F26:AT26" ca="1" si="11">F6*F20+(4700*SQRT(F5))*F21</f>
        <v>325368336989.8656</v>
      </c>
      <c r="G26" s="39">
        <f t="shared" ca="1" si="11"/>
        <v>2526213665223.2764</v>
      </c>
      <c r="H26" s="39">
        <f t="shared" ca="1" si="11"/>
        <v>2946018270458.0732</v>
      </c>
      <c r="I26" s="39">
        <f t="shared" ca="1" si="11"/>
        <v>4403642921085.7695</v>
      </c>
      <c r="J26" s="39">
        <f t="shared" ca="1" si="11"/>
        <v>3200383450533.1802</v>
      </c>
      <c r="K26" s="39">
        <f t="shared" ca="1" si="11"/>
        <v>3015600634577.2734</v>
      </c>
      <c r="L26" s="39">
        <f t="shared" ca="1" si="11"/>
        <v>484838711293.93286</v>
      </c>
      <c r="M26" s="39">
        <f t="shared" ca="1" si="11"/>
        <v>2489427073671.9702</v>
      </c>
      <c r="N26" s="39">
        <f t="shared" ca="1" si="11"/>
        <v>144397514079.12234</v>
      </c>
      <c r="O26" s="39">
        <f t="shared" ca="1" si="11"/>
        <v>2260747251523.3491</v>
      </c>
      <c r="P26" s="39">
        <f t="shared" ca="1" si="11"/>
        <v>839559120766.09351</v>
      </c>
      <c r="Q26" s="39">
        <f t="shared" ca="1" si="11"/>
        <v>1952819134633.2051</v>
      </c>
      <c r="R26" s="39">
        <f t="shared" ca="1" si="11"/>
        <v>760675871589.26343</v>
      </c>
      <c r="S26" s="39">
        <f t="shared" ca="1" si="11"/>
        <v>3814360290014.4375</v>
      </c>
      <c r="T26" s="39">
        <f t="shared" ca="1" si="11"/>
        <v>549598136678.74438</v>
      </c>
      <c r="U26" s="39">
        <f t="shared" ca="1" si="11"/>
        <v>2274615635863.3345</v>
      </c>
      <c r="V26" s="39">
        <f t="shared" ca="1" si="11"/>
        <v>3150473891465.3115</v>
      </c>
      <c r="W26" s="39">
        <f t="shared" ca="1" si="11"/>
        <v>858771972872.8916</v>
      </c>
      <c r="X26" s="39">
        <f t="shared" ca="1" si="11"/>
        <v>3114271513146.7559</v>
      </c>
      <c r="Y26" s="39">
        <f t="shared" ca="1" si="11"/>
        <v>3562700037359.6191</v>
      </c>
      <c r="Z26" s="39">
        <f t="shared" ca="1" si="11"/>
        <v>237593691233.11407</v>
      </c>
      <c r="AA26" s="39">
        <f t="shared" ca="1" si="11"/>
        <v>18518027737366.258</v>
      </c>
      <c r="AB26" s="39">
        <f t="shared" ca="1" si="11"/>
        <v>271351577356.02795</v>
      </c>
      <c r="AC26" s="39">
        <f t="shared" ca="1" si="11"/>
        <v>84424643952.436615</v>
      </c>
      <c r="AD26" s="39">
        <f t="shared" ca="1" si="11"/>
        <v>585471369122.33008</v>
      </c>
      <c r="AE26" s="39">
        <f t="shared" ca="1" si="11"/>
        <v>520748333780.11322</v>
      </c>
      <c r="AF26" s="39">
        <f t="shared" ca="1" si="11"/>
        <v>2046594267655.1187</v>
      </c>
      <c r="AG26" s="39">
        <f t="shared" ca="1" si="11"/>
        <v>2559826709498.4634</v>
      </c>
      <c r="AH26" s="39">
        <f t="shared" ca="1" si="11"/>
        <v>51436674412.154465</v>
      </c>
      <c r="AI26" s="39">
        <f t="shared" ca="1" si="11"/>
        <v>48527782781.7108</v>
      </c>
      <c r="AJ26" s="39">
        <f t="shared" ca="1" si="11"/>
        <v>509718304678.26135</v>
      </c>
      <c r="AK26" s="39">
        <f t="shared" ca="1" si="11"/>
        <v>656599634908.49622</v>
      </c>
      <c r="AL26" s="39">
        <f t="shared" ca="1" si="11"/>
        <v>3619150859421.2617</v>
      </c>
      <c r="AM26" s="39">
        <f t="shared" ca="1" si="11"/>
        <v>112407762042.98877</v>
      </c>
      <c r="AN26" s="39">
        <f t="shared" ca="1" si="11"/>
        <v>1773961206940.3396</v>
      </c>
      <c r="AO26" s="39">
        <f t="shared" ca="1" si="11"/>
        <v>3281408362585.0498</v>
      </c>
      <c r="AP26" s="39">
        <f t="shared" ca="1" si="11"/>
        <v>3477125747411.8623</v>
      </c>
      <c r="AQ26" s="39">
        <f t="shared" ca="1" si="11"/>
        <v>1198786466221.6846</v>
      </c>
      <c r="AR26" s="39">
        <f t="shared" ca="1" si="11"/>
        <v>153686024347.1803</v>
      </c>
      <c r="AS26" s="39">
        <f t="shared" ca="1" si="11"/>
        <v>1371135247549.8071</v>
      </c>
      <c r="AT26" s="39">
        <f t="shared" ca="1" si="11"/>
        <v>3073814871385.5659</v>
      </c>
    </row>
    <row r="27" spans="2:46" x14ac:dyDescent="0.3">
      <c r="B27" s="34" t="s">
        <v>387</v>
      </c>
      <c r="C27" s="62" t="s">
        <v>413</v>
      </c>
      <c r="D27" s="39">
        <f ca="1">(3.14^2*D26)/D10^2</f>
        <v>114082963.39606053</v>
      </c>
      <c r="E27" s="39">
        <f ca="1">(3.14^2*E26)/E10^2</f>
        <v>143198504.15234777</v>
      </c>
      <c r="F27" s="39">
        <f t="shared" ref="F27:AT27" ca="1" si="12">(3.14^2*F26)/F10^2</f>
        <v>26187768.615390033</v>
      </c>
      <c r="G27" s="39">
        <f t="shared" ca="1" si="12"/>
        <v>276749513.92928243</v>
      </c>
      <c r="H27" s="39">
        <f t="shared" ca="1" si="12"/>
        <v>126070146.4384046</v>
      </c>
      <c r="I27" s="39">
        <f t="shared" ca="1" si="12"/>
        <v>188446865.21153325</v>
      </c>
      <c r="J27" s="39">
        <f t="shared" ca="1" si="12"/>
        <v>136955298.04200062</v>
      </c>
      <c r="K27" s="39">
        <f t="shared" ca="1" si="12"/>
        <v>168552244.99250615</v>
      </c>
      <c r="L27" s="39">
        <f t="shared" ca="1" si="12"/>
        <v>53114619.53192956</v>
      </c>
      <c r="M27" s="39">
        <f t="shared" ca="1" si="12"/>
        <v>121208667.53370944</v>
      </c>
      <c r="N27" s="39">
        <f t="shared" ca="1" si="12"/>
        <v>18159460.839470848</v>
      </c>
      <c r="O27" s="39">
        <f t="shared" ca="1" si="12"/>
        <v>126360904.76825178</v>
      </c>
      <c r="P27" s="39">
        <f t="shared" ca="1" si="12"/>
        <v>63906772.806170471</v>
      </c>
      <c r="Q27" s="39">
        <f t="shared" ca="1" si="12"/>
        <v>213933505.99810612</v>
      </c>
      <c r="R27" s="39">
        <f t="shared" ca="1" si="12"/>
        <v>83332886.928016692</v>
      </c>
      <c r="S27" s="39">
        <f t="shared" ca="1" si="12"/>
        <v>213197657.11692944</v>
      </c>
      <c r="T27" s="39">
        <f t="shared" ca="1" si="12"/>
        <v>33867611.177485928</v>
      </c>
      <c r="U27" s="39">
        <f t="shared" ca="1" si="12"/>
        <v>110749631.22645992</v>
      </c>
      <c r="V27" s="39">
        <f t="shared" ca="1" si="12"/>
        <v>176090773.13090354</v>
      </c>
      <c r="W27" s="39">
        <f t="shared" ca="1" si="12"/>
        <v>65332933.207851559</v>
      </c>
      <c r="X27" s="39">
        <f t="shared" ca="1" si="12"/>
        <v>341171904.56690836</v>
      </c>
      <c r="Y27" s="39">
        <f t="shared" ca="1" si="12"/>
        <v>152460057.67513412</v>
      </c>
      <c r="Z27" s="39">
        <f t="shared" ca="1" si="12"/>
        <v>40771635.488631614</v>
      </c>
      <c r="AA27" s="39">
        <f t="shared" ca="1" si="12"/>
        <v>324587282.2743758</v>
      </c>
      <c r="AB27" s="39">
        <f t="shared" ca="1" si="12"/>
        <v>46448229.376727313</v>
      </c>
      <c r="AC27" s="39">
        <f t="shared" ca="1" si="12"/>
        <v>25834474.267376699</v>
      </c>
      <c r="AD27" s="39">
        <f t="shared" ca="1" si="12"/>
        <v>29816702.019620482</v>
      </c>
      <c r="AE27" s="39">
        <f t="shared" ca="1" si="12"/>
        <v>22284593.193309046</v>
      </c>
      <c r="AF27" s="39">
        <f t="shared" ca="1" si="12"/>
        <v>99647411.562332883</v>
      </c>
      <c r="AG27" s="39">
        <f t="shared" ca="1" si="12"/>
        <v>143077479.73339599</v>
      </c>
      <c r="AH27" s="39">
        <f t="shared" ca="1" si="12"/>
        <v>8804601.3026749678</v>
      </c>
      <c r="AI27" s="39">
        <f t="shared" ca="1" si="12"/>
        <v>8306675.817961039</v>
      </c>
      <c r="AJ27" s="39">
        <f t="shared" ca="1" si="12"/>
        <v>28489901.342436429</v>
      </c>
      <c r="AK27" s="39">
        <f t="shared" ca="1" si="12"/>
        <v>71931219.559375659</v>
      </c>
      <c r="AL27" s="39">
        <f t="shared" ca="1" si="12"/>
        <v>396481997.92833197</v>
      </c>
      <c r="AM27" s="39">
        <f t="shared" ca="1" si="12"/>
        <v>34512751.696498707</v>
      </c>
      <c r="AN27" s="39">
        <f t="shared" ca="1" si="12"/>
        <v>134957931.45022357</v>
      </c>
      <c r="AO27" s="39">
        <f t="shared" ca="1" si="12"/>
        <v>159769747.61354843</v>
      </c>
      <c r="AP27" s="39">
        <f t="shared" ca="1" si="12"/>
        <v>148798042.61797744</v>
      </c>
      <c r="AQ27" s="39">
        <f t="shared" ca="1" si="12"/>
        <v>32832097.339887008</v>
      </c>
      <c r="AR27" s="39">
        <f t="shared" ca="1" si="12"/>
        <v>28996208.915416121</v>
      </c>
      <c r="AS27" s="39">
        <f t="shared" ca="1" si="12"/>
        <v>104312076.28659011</v>
      </c>
      <c r="AT27" s="39">
        <f t="shared" ca="1" si="12"/>
        <v>171806038.01538053</v>
      </c>
    </row>
    <row r="28" spans="2:46" x14ac:dyDescent="0.3">
      <c r="B28" s="66" t="s">
        <v>484</v>
      </c>
      <c r="C28" s="62"/>
      <c r="D28" s="39">
        <f ca="1">MIN(0.5,SQRT(D27/(D25*D18*D4+D19*D5)))</f>
        <v>0.5</v>
      </c>
      <c r="E28" s="39">
        <f ca="1">MIN(0.5,SQRT(E27/(E25*E18*E4+E19*E5)))</f>
        <v>0.5</v>
      </c>
      <c r="F28" s="39">
        <f t="shared" ref="F28:AT28" ca="1" si="13">MIN(0.5,SQRT(F27/(F25*F18*F4+F19*F5)))</f>
        <v>0.5</v>
      </c>
      <c r="G28" s="39">
        <f t="shared" ca="1" si="13"/>
        <v>0.5</v>
      </c>
      <c r="H28" s="39">
        <f t="shared" ca="1" si="13"/>
        <v>0.5</v>
      </c>
      <c r="I28" s="39">
        <f t="shared" ca="1" si="13"/>
        <v>0.5</v>
      </c>
      <c r="J28" s="39">
        <f t="shared" ca="1" si="13"/>
        <v>0.5</v>
      </c>
      <c r="K28" s="39">
        <f t="shared" ca="1" si="13"/>
        <v>0.5</v>
      </c>
      <c r="L28" s="39">
        <f t="shared" ca="1" si="13"/>
        <v>0.5</v>
      </c>
      <c r="M28" s="39">
        <f t="shared" ca="1" si="13"/>
        <v>0.5</v>
      </c>
      <c r="N28" s="39">
        <f t="shared" ca="1" si="13"/>
        <v>0.5</v>
      </c>
      <c r="O28" s="39">
        <f t="shared" ca="1" si="13"/>
        <v>0.5</v>
      </c>
      <c r="P28" s="39">
        <f t="shared" ca="1" si="13"/>
        <v>0.5</v>
      </c>
      <c r="Q28" s="39">
        <f t="shared" ca="1" si="13"/>
        <v>0.5</v>
      </c>
      <c r="R28" s="39">
        <f t="shared" ca="1" si="13"/>
        <v>0.5</v>
      </c>
      <c r="S28" s="39">
        <f t="shared" ca="1" si="13"/>
        <v>0.5</v>
      </c>
      <c r="T28" s="39">
        <f t="shared" ca="1" si="13"/>
        <v>0.5</v>
      </c>
      <c r="U28" s="39">
        <f t="shared" ca="1" si="13"/>
        <v>0.5</v>
      </c>
      <c r="V28" s="39">
        <f t="shared" ca="1" si="13"/>
        <v>0.5</v>
      </c>
      <c r="W28" s="39">
        <f t="shared" ca="1" si="13"/>
        <v>0.5</v>
      </c>
      <c r="X28" s="39">
        <f t="shared" ca="1" si="13"/>
        <v>0.5</v>
      </c>
      <c r="Y28" s="39">
        <f t="shared" ca="1" si="13"/>
        <v>0.5</v>
      </c>
      <c r="Z28" s="39">
        <f t="shared" ca="1" si="13"/>
        <v>0.5</v>
      </c>
      <c r="AA28" s="39">
        <f t="shared" ca="1" si="13"/>
        <v>0.5</v>
      </c>
      <c r="AB28" s="39">
        <f t="shared" ca="1" si="13"/>
        <v>0.5</v>
      </c>
      <c r="AC28" s="39">
        <f t="shared" ca="1" si="13"/>
        <v>0.5</v>
      </c>
      <c r="AD28" s="39">
        <f t="shared" ca="1" si="13"/>
        <v>0.5</v>
      </c>
      <c r="AE28" s="39">
        <f t="shared" ca="1" si="13"/>
        <v>0.5</v>
      </c>
      <c r="AF28" s="39">
        <f t="shared" ca="1" si="13"/>
        <v>0.5</v>
      </c>
      <c r="AG28" s="39">
        <f t="shared" ca="1" si="13"/>
        <v>0.5</v>
      </c>
      <c r="AH28" s="39">
        <f t="shared" ca="1" si="13"/>
        <v>0.5</v>
      </c>
      <c r="AI28" s="39">
        <f t="shared" ca="1" si="13"/>
        <v>0.5</v>
      </c>
      <c r="AJ28" s="39">
        <f t="shared" ca="1" si="13"/>
        <v>0.5</v>
      </c>
      <c r="AK28" s="39">
        <f t="shared" ca="1" si="13"/>
        <v>0.5</v>
      </c>
      <c r="AL28" s="39">
        <f t="shared" ca="1" si="13"/>
        <v>0.5</v>
      </c>
      <c r="AM28" s="39">
        <f t="shared" ca="1" si="13"/>
        <v>0.5</v>
      </c>
      <c r="AN28" s="39">
        <f t="shared" ca="1" si="13"/>
        <v>0.5</v>
      </c>
      <c r="AO28" s="39">
        <f t="shared" ca="1" si="13"/>
        <v>0.5</v>
      </c>
      <c r="AP28" s="39">
        <f t="shared" ca="1" si="13"/>
        <v>0.5</v>
      </c>
      <c r="AQ28" s="39">
        <f t="shared" ca="1" si="13"/>
        <v>0.5</v>
      </c>
      <c r="AR28" s="39">
        <f t="shared" ca="1" si="13"/>
        <v>0.5</v>
      </c>
      <c r="AS28" s="39">
        <f t="shared" ca="1" si="13"/>
        <v>0.5</v>
      </c>
      <c r="AT28" s="39">
        <f t="shared" ca="1" si="13"/>
        <v>0.5</v>
      </c>
    </row>
    <row r="29" spans="2:46" ht="15.6" x14ac:dyDescent="0.3">
      <c r="B29" s="34" t="s">
        <v>485</v>
      </c>
      <c r="C29" s="62"/>
      <c r="D29" s="39">
        <f ca="1">MIN(1,0.25*(3+2*D28))</f>
        <v>1</v>
      </c>
      <c r="E29" s="39">
        <f ca="1">MIN(1,0.25*(3+2*E28))</f>
        <v>1</v>
      </c>
      <c r="F29" s="39">
        <f t="shared" ref="F29:AT29" ca="1" si="14">MIN(1,0.25*(3+2*F28))</f>
        <v>1</v>
      </c>
      <c r="G29" s="39">
        <f t="shared" ca="1" si="14"/>
        <v>1</v>
      </c>
      <c r="H29" s="39">
        <f t="shared" ca="1" si="14"/>
        <v>1</v>
      </c>
      <c r="I29" s="39">
        <f t="shared" ca="1" si="14"/>
        <v>1</v>
      </c>
      <c r="J29" s="39">
        <f t="shared" ca="1" si="14"/>
        <v>1</v>
      </c>
      <c r="K29" s="39">
        <f t="shared" ca="1" si="14"/>
        <v>1</v>
      </c>
      <c r="L29" s="39">
        <f t="shared" ca="1" si="14"/>
        <v>1</v>
      </c>
      <c r="M29" s="39">
        <f t="shared" ca="1" si="14"/>
        <v>1</v>
      </c>
      <c r="N29" s="39">
        <f t="shared" ca="1" si="14"/>
        <v>1</v>
      </c>
      <c r="O29" s="39">
        <f t="shared" ca="1" si="14"/>
        <v>1</v>
      </c>
      <c r="P29" s="39">
        <f t="shared" ca="1" si="14"/>
        <v>1</v>
      </c>
      <c r="Q29" s="39">
        <f t="shared" ca="1" si="14"/>
        <v>1</v>
      </c>
      <c r="R29" s="39">
        <f t="shared" ca="1" si="14"/>
        <v>1</v>
      </c>
      <c r="S29" s="39">
        <f t="shared" ca="1" si="14"/>
        <v>1</v>
      </c>
      <c r="T29" s="39">
        <f t="shared" ca="1" si="14"/>
        <v>1</v>
      </c>
      <c r="U29" s="39">
        <f t="shared" ca="1" si="14"/>
        <v>1</v>
      </c>
      <c r="V29" s="39">
        <f t="shared" ca="1" si="14"/>
        <v>1</v>
      </c>
      <c r="W29" s="39">
        <f t="shared" ca="1" si="14"/>
        <v>1</v>
      </c>
      <c r="X29" s="39">
        <f t="shared" ca="1" si="14"/>
        <v>1</v>
      </c>
      <c r="Y29" s="39">
        <f t="shared" ca="1" si="14"/>
        <v>1</v>
      </c>
      <c r="Z29" s="39">
        <f t="shared" ca="1" si="14"/>
        <v>1</v>
      </c>
      <c r="AA29" s="39">
        <f t="shared" ca="1" si="14"/>
        <v>1</v>
      </c>
      <c r="AB29" s="39">
        <f t="shared" ca="1" si="14"/>
        <v>1</v>
      </c>
      <c r="AC29" s="39">
        <f t="shared" ca="1" si="14"/>
        <v>1</v>
      </c>
      <c r="AD29" s="39">
        <f t="shared" ca="1" si="14"/>
        <v>1</v>
      </c>
      <c r="AE29" s="39">
        <f t="shared" ca="1" si="14"/>
        <v>1</v>
      </c>
      <c r="AF29" s="39">
        <f t="shared" ca="1" si="14"/>
        <v>1</v>
      </c>
      <c r="AG29" s="39">
        <f t="shared" ca="1" si="14"/>
        <v>1</v>
      </c>
      <c r="AH29" s="39">
        <f t="shared" ca="1" si="14"/>
        <v>1</v>
      </c>
      <c r="AI29" s="39">
        <f t="shared" ca="1" si="14"/>
        <v>1</v>
      </c>
      <c r="AJ29" s="39">
        <f t="shared" ca="1" si="14"/>
        <v>1</v>
      </c>
      <c r="AK29" s="39">
        <f t="shared" ca="1" si="14"/>
        <v>1</v>
      </c>
      <c r="AL29" s="39">
        <f t="shared" ca="1" si="14"/>
        <v>1</v>
      </c>
      <c r="AM29" s="39">
        <f t="shared" ca="1" si="14"/>
        <v>1</v>
      </c>
      <c r="AN29" s="39">
        <f t="shared" ca="1" si="14"/>
        <v>1</v>
      </c>
      <c r="AO29" s="39">
        <f t="shared" ca="1" si="14"/>
        <v>1</v>
      </c>
      <c r="AP29" s="39">
        <f t="shared" ca="1" si="14"/>
        <v>1</v>
      </c>
      <c r="AQ29" s="39">
        <f t="shared" ca="1" si="14"/>
        <v>1</v>
      </c>
      <c r="AR29" s="39">
        <f t="shared" ca="1" si="14"/>
        <v>1</v>
      </c>
      <c r="AS29" s="39">
        <f t="shared" ca="1" si="14"/>
        <v>1</v>
      </c>
      <c r="AT29" s="39">
        <f t="shared" ca="1" si="14"/>
        <v>1</v>
      </c>
    </row>
    <row r="30" spans="2:46" ht="15.6" x14ac:dyDescent="0.3">
      <c r="B30" s="34" t="s">
        <v>486</v>
      </c>
      <c r="C30" s="62"/>
      <c r="D30" s="39">
        <f ca="1">MAX(0,4.9-18.5*D28+17*D28^2)</f>
        <v>0</v>
      </c>
      <c r="E30" s="39">
        <f ca="1">MAX(0,4.9-18.5*E28+17*E28^2)</f>
        <v>0</v>
      </c>
      <c r="F30" s="39">
        <f t="shared" ref="F30:AT30" ca="1" si="15">MAX(0,4.9-18.5*F28+17*F28^2)</f>
        <v>0</v>
      </c>
      <c r="G30" s="39">
        <f t="shared" ca="1" si="15"/>
        <v>0</v>
      </c>
      <c r="H30" s="39">
        <f t="shared" ca="1" si="15"/>
        <v>0</v>
      </c>
      <c r="I30" s="39">
        <f t="shared" ca="1" si="15"/>
        <v>0</v>
      </c>
      <c r="J30" s="39">
        <f t="shared" ca="1" si="15"/>
        <v>0</v>
      </c>
      <c r="K30" s="39">
        <f t="shared" ca="1" si="15"/>
        <v>0</v>
      </c>
      <c r="L30" s="39">
        <f t="shared" ca="1" si="15"/>
        <v>0</v>
      </c>
      <c r="M30" s="39">
        <f t="shared" ca="1" si="15"/>
        <v>0</v>
      </c>
      <c r="N30" s="39">
        <f t="shared" ca="1" si="15"/>
        <v>0</v>
      </c>
      <c r="O30" s="39">
        <f t="shared" ca="1" si="15"/>
        <v>0</v>
      </c>
      <c r="P30" s="39">
        <f t="shared" ca="1" si="15"/>
        <v>0</v>
      </c>
      <c r="Q30" s="39">
        <f t="shared" ca="1" si="15"/>
        <v>0</v>
      </c>
      <c r="R30" s="39">
        <f t="shared" ca="1" si="15"/>
        <v>0</v>
      </c>
      <c r="S30" s="39">
        <f t="shared" ca="1" si="15"/>
        <v>0</v>
      </c>
      <c r="T30" s="39">
        <f t="shared" ca="1" si="15"/>
        <v>0</v>
      </c>
      <c r="U30" s="39">
        <f t="shared" ca="1" si="15"/>
        <v>0</v>
      </c>
      <c r="V30" s="39">
        <f t="shared" ca="1" si="15"/>
        <v>0</v>
      </c>
      <c r="W30" s="39">
        <f t="shared" ca="1" si="15"/>
        <v>0</v>
      </c>
      <c r="X30" s="39">
        <f t="shared" ca="1" si="15"/>
        <v>0</v>
      </c>
      <c r="Y30" s="39">
        <f t="shared" ca="1" si="15"/>
        <v>0</v>
      </c>
      <c r="Z30" s="39">
        <f t="shared" ca="1" si="15"/>
        <v>0</v>
      </c>
      <c r="AA30" s="39">
        <f t="shared" ca="1" si="15"/>
        <v>0</v>
      </c>
      <c r="AB30" s="39">
        <f t="shared" ca="1" si="15"/>
        <v>0</v>
      </c>
      <c r="AC30" s="39">
        <f t="shared" ca="1" si="15"/>
        <v>0</v>
      </c>
      <c r="AD30" s="39">
        <f t="shared" ca="1" si="15"/>
        <v>0</v>
      </c>
      <c r="AE30" s="39">
        <f t="shared" ca="1" si="15"/>
        <v>0</v>
      </c>
      <c r="AF30" s="39">
        <f t="shared" ca="1" si="15"/>
        <v>0</v>
      </c>
      <c r="AG30" s="39">
        <f t="shared" ca="1" si="15"/>
        <v>0</v>
      </c>
      <c r="AH30" s="39">
        <f t="shared" ca="1" si="15"/>
        <v>0</v>
      </c>
      <c r="AI30" s="39">
        <f t="shared" ca="1" si="15"/>
        <v>0</v>
      </c>
      <c r="AJ30" s="39">
        <f t="shared" ca="1" si="15"/>
        <v>0</v>
      </c>
      <c r="AK30" s="39">
        <f t="shared" ca="1" si="15"/>
        <v>0</v>
      </c>
      <c r="AL30" s="39">
        <f t="shared" ca="1" si="15"/>
        <v>0</v>
      </c>
      <c r="AM30" s="39">
        <f t="shared" ca="1" si="15"/>
        <v>0</v>
      </c>
      <c r="AN30" s="39">
        <f t="shared" ca="1" si="15"/>
        <v>0</v>
      </c>
      <c r="AO30" s="39">
        <f t="shared" ca="1" si="15"/>
        <v>0</v>
      </c>
      <c r="AP30" s="39">
        <f t="shared" ca="1" si="15"/>
        <v>0</v>
      </c>
      <c r="AQ30" s="39">
        <f t="shared" ca="1" si="15"/>
        <v>0</v>
      </c>
      <c r="AR30" s="39">
        <f t="shared" ca="1" si="15"/>
        <v>0</v>
      </c>
      <c r="AS30" s="39">
        <f t="shared" ca="1" si="15"/>
        <v>0</v>
      </c>
      <c r="AT30" s="39">
        <f t="shared" ca="1" si="15"/>
        <v>0</v>
      </c>
    </row>
    <row r="31" spans="2:46" ht="51" customHeight="1" thickBot="1" x14ac:dyDescent="0.35">
      <c r="B31" s="67" t="s">
        <v>487</v>
      </c>
      <c r="C31" s="63" t="s">
        <v>467</v>
      </c>
      <c r="D31" s="39">
        <f ca="1">0.001*(D25*D29*D18*D4+D19*D5*(1+(D30*((D14*D4)/(MAX(D11:D12)*D5)))))</f>
        <v>1550.9192817600001</v>
      </c>
      <c r="E31" s="39">
        <f ca="1">0.001*(E25*E29*E18*E4+E19*E5*(1+(E30*((E14*E4)/(MAX(E11:E12)*E5)))))</f>
        <v>2409.8173747200008</v>
      </c>
      <c r="F31" s="39">
        <f t="shared" ref="F31:AT31" ca="1" si="16">0.001*(F25*F29*F18*F4+F19*F5*(1+(F30*((F14*F4)/(MAX(F11:F12)*F5)))))</f>
        <v>384.81371999999999</v>
      </c>
      <c r="G31" s="39">
        <f t="shared" ca="1" si="16"/>
        <v>2073.8303999999998</v>
      </c>
      <c r="H31" s="39">
        <f t="shared" ca="1" si="16"/>
        <v>1804.9078558719991</v>
      </c>
      <c r="I31" s="39">
        <f t="shared" ca="1" si="16"/>
        <v>3376.6536294400012</v>
      </c>
      <c r="J31" s="39">
        <f t="shared" ca="1" si="16"/>
        <v>1824.7761880000014</v>
      </c>
      <c r="K31" s="39">
        <f t="shared" ca="1" si="16"/>
        <v>2913.3756480000002</v>
      </c>
      <c r="L31" s="39">
        <f t="shared" ca="1" si="16"/>
        <v>587.67711500000007</v>
      </c>
      <c r="M31" s="39">
        <f t="shared" ca="1" si="16"/>
        <v>2036.2762500400006</v>
      </c>
      <c r="N31" s="39">
        <f t="shared" ca="1" si="16"/>
        <v>260.58012000000002</v>
      </c>
      <c r="O31" s="39">
        <f t="shared" ca="1" si="16"/>
        <v>2351.4206233600007</v>
      </c>
      <c r="P31" s="39">
        <f t="shared" ca="1" si="16"/>
        <v>1102.76826669</v>
      </c>
      <c r="Q31" s="39">
        <f t="shared" ca="1" si="16"/>
        <v>1635.7336</v>
      </c>
      <c r="R31" s="39">
        <f t="shared" ca="1" si="16"/>
        <v>1131.4847189999996</v>
      </c>
      <c r="S31" s="39">
        <f t="shared" ca="1" si="16"/>
        <v>3969.722456</v>
      </c>
      <c r="T31" s="39">
        <f t="shared" ca="1" si="16"/>
        <v>921.73599999999999</v>
      </c>
      <c r="U31" s="39">
        <f t="shared" ca="1" si="16"/>
        <v>1202.6718609999996</v>
      </c>
      <c r="V31" s="39">
        <f t="shared" ca="1" si="16"/>
        <v>3239.9057440000001</v>
      </c>
      <c r="W31" s="39">
        <f t="shared" ca="1" si="16"/>
        <v>887.75312349600051</v>
      </c>
      <c r="X31" s="39">
        <f t="shared" ca="1" si="16"/>
        <v>2114.9896000000003</v>
      </c>
      <c r="Y31" s="39">
        <f t="shared" ca="1" si="16"/>
        <v>2088.6513663999986</v>
      </c>
      <c r="Z31" s="39">
        <f t="shared" ca="1" si="16"/>
        <v>606.05302791840029</v>
      </c>
      <c r="AA31" s="39">
        <f t="shared" ca="1" si="16"/>
        <v>6007.6331833600043</v>
      </c>
      <c r="AB31" s="39">
        <f t="shared" ca="1" si="16"/>
        <v>881.13775064159984</v>
      </c>
      <c r="AC31" s="39">
        <f t="shared" ca="1" si="16"/>
        <v>473.34249100640005</v>
      </c>
      <c r="AD31" s="39">
        <f t="shared" ca="1" si="16"/>
        <v>1097.62820584</v>
      </c>
      <c r="AE31" s="39">
        <f t="shared" ca="1" si="16"/>
        <v>1282.4634221600002</v>
      </c>
      <c r="AF31" s="39">
        <f t="shared" ca="1" si="16"/>
        <v>915.86241499999949</v>
      </c>
      <c r="AG31" s="39">
        <f t="shared" ca="1" si="16"/>
        <v>2337.5646438399999</v>
      </c>
      <c r="AH31" s="39">
        <f t="shared" ca="1" si="16"/>
        <v>159.89052000000001</v>
      </c>
      <c r="AI31" s="39">
        <f t="shared" ca="1" si="16"/>
        <v>137.38535999999999</v>
      </c>
      <c r="AJ31" s="39">
        <f t="shared" ca="1" si="16"/>
        <v>1471.4905499999993</v>
      </c>
      <c r="AK31" s="39">
        <f t="shared" ca="1" si="16"/>
        <v>1113.2</v>
      </c>
      <c r="AL31" s="39">
        <f t="shared" ca="1" si="16"/>
        <v>3307.806</v>
      </c>
      <c r="AM31" s="39">
        <f t="shared" ca="1" si="16"/>
        <v>632.40974091839996</v>
      </c>
      <c r="AN31" s="39">
        <f t="shared" ca="1" si="16"/>
        <v>2374.738848</v>
      </c>
      <c r="AO31" s="39">
        <f t="shared" ca="1" si="16"/>
        <v>2576.0186195104002</v>
      </c>
      <c r="AP31" s="39">
        <f t="shared" ca="1" si="16"/>
        <v>2609.3492633600008</v>
      </c>
      <c r="AQ31" s="39">
        <f t="shared" ca="1" si="16"/>
        <v>1420.6250704799995</v>
      </c>
      <c r="AR31" s="39">
        <f t="shared" ca="1" si="16"/>
        <v>424.98359999999997</v>
      </c>
      <c r="AS31" s="39">
        <f t="shared" ca="1" si="16"/>
        <v>1754.9328</v>
      </c>
      <c r="AT31" s="39">
        <f t="shared" ca="1" si="16"/>
        <v>3046.4637440000001</v>
      </c>
    </row>
    <row r="32" spans="2:46" ht="15" thickBot="1" x14ac:dyDescent="0.35"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</row>
    <row r="33" spans="2:46" ht="18.600000000000001" thickBot="1" x14ac:dyDescent="0.4">
      <c r="B33" s="131" t="s">
        <v>473</v>
      </c>
      <c r="C33" s="132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</row>
    <row r="34" spans="2:46" x14ac:dyDescent="0.3">
      <c r="B34" s="71" t="s">
        <v>474</v>
      </c>
      <c r="C34" s="65" t="s">
        <v>467</v>
      </c>
      <c r="D34" s="58" cm="1">
        <f t="array" ref="D34:AT34">TRANSPOSE('predictions_with_index Rect'!C3:C45)</f>
        <v>1671.8036</v>
      </c>
      <c r="E34" s="58">
        <v>2216.4684999999999</v>
      </c>
      <c r="F34" s="58">
        <v>252.41159999999999</v>
      </c>
      <c r="G34" s="58">
        <v>1728.6447000000001</v>
      </c>
      <c r="H34" s="58">
        <v>1678.2467999999999</v>
      </c>
      <c r="I34" s="58">
        <v>2992.1057000000001</v>
      </c>
      <c r="J34" s="58">
        <v>1890.6</v>
      </c>
      <c r="K34" s="58">
        <v>3158.4672999999998</v>
      </c>
      <c r="L34" s="58">
        <v>696.02059999999994</v>
      </c>
      <c r="M34" s="58">
        <v>1781.6558</v>
      </c>
      <c r="N34" s="58">
        <v>194.54749000000001</v>
      </c>
      <c r="O34" s="58">
        <v>1992.1975</v>
      </c>
      <c r="P34" s="58">
        <v>1368.7324000000001</v>
      </c>
      <c r="Q34" s="58">
        <v>1086.5935999999999</v>
      </c>
      <c r="R34" s="58">
        <v>1415.8552</v>
      </c>
      <c r="S34" s="58">
        <v>4781.8320000000003</v>
      </c>
      <c r="T34" s="58">
        <v>836.09360000000004</v>
      </c>
      <c r="U34" s="58">
        <v>1187.5066999999999</v>
      </c>
      <c r="V34" s="58">
        <v>3340.4652999999998</v>
      </c>
      <c r="W34" s="58">
        <v>930.14570000000003</v>
      </c>
      <c r="X34" s="58">
        <v>972.50519999999995</v>
      </c>
      <c r="Y34" s="58">
        <v>2132.3519999999999</v>
      </c>
      <c r="Z34" s="58">
        <v>810.49567000000002</v>
      </c>
      <c r="AA34" s="58">
        <v>3152.2979</v>
      </c>
      <c r="AB34" s="58">
        <v>983.91560000000004</v>
      </c>
      <c r="AC34" s="58">
        <v>515.52629999999999</v>
      </c>
      <c r="AD34" s="58">
        <v>1039.4655</v>
      </c>
      <c r="AE34" s="58">
        <v>1078.0518</v>
      </c>
      <c r="AF34" s="58">
        <v>1060.6224</v>
      </c>
      <c r="AG34" s="58">
        <v>2376.3157000000001</v>
      </c>
      <c r="AH34" s="58">
        <v>128.20294000000001</v>
      </c>
      <c r="AI34" s="58">
        <v>121.29179000000001</v>
      </c>
      <c r="AJ34" s="58">
        <v>1200.008</v>
      </c>
      <c r="AK34" s="58">
        <v>1397.6685</v>
      </c>
      <c r="AL34" s="58">
        <v>3027.2869000000001</v>
      </c>
      <c r="AM34" s="58">
        <v>639.76790000000005</v>
      </c>
      <c r="AN34" s="58">
        <v>2837.0360999999998</v>
      </c>
      <c r="AO34" s="58">
        <v>2724.1161999999999</v>
      </c>
      <c r="AP34" s="58">
        <v>2697.3694</v>
      </c>
      <c r="AQ34" s="58">
        <v>1383.0790999999999</v>
      </c>
      <c r="AR34" s="58">
        <v>359.10973999999999</v>
      </c>
      <c r="AS34" s="58">
        <v>1908.4484</v>
      </c>
      <c r="AT34" s="58">
        <v>3326.6561999999999</v>
      </c>
    </row>
    <row r="35" spans="2:46" x14ac:dyDescent="0.3">
      <c r="B35" s="42" t="s">
        <v>488</v>
      </c>
      <c r="C35" s="62" t="s">
        <v>467</v>
      </c>
      <c r="D35" s="53">
        <f ca="1">IF(D9="Rectangular",OFFSET(Rect!$N$7,D$3-1,),OFFSET(Circular!$N$3,D$3-1,))</f>
        <v>1566</v>
      </c>
      <c r="E35" s="53">
        <f ca="1">IF(E9="Rectangular",OFFSET(Rect!$N$7,E$3-1,),OFFSET(Circular!$N$3,E$3-1,))</f>
        <v>2195</v>
      </c>
      <c r="F35" s="53">
        <f ca="1">IF(F9="Rectangular",OFFSET(Rect!$N$7,F$3-1,),OFFSET(Circular!$N$3,F$3-1,))</f>
        <v>252</v>
      </c>
      <c r="G35" s="53">
        <f ca="1">IF(G9="Rectangular",OFFSET(Rect!$N$7,G$3-1,),OFFSET(Circular!$N$3,G$3-1,))</f>
        <v>1620</v>
      </c>
      <c r="H35" s="53">
        <f ca="1">IF(H9="Rectangular",OFFSET(Rect!$N$7,H$3-1,),OFFSET(Circular!$N$3,H$3-1,))</f>
        <v>1765.1</v>
      </c>
      <c r="I35" s="53">
        <f ca="1">IF(I9="Rectangular",OFFSET(Rect!$N$7,I$3-1,),OFFSET(Circular!$N$3,I$3-1,))</f>
        <v>3181</v>
      </c>
      <c r="J35" s="53">
        <f ca="1">IF(J9="Rectangular",OFFSET(Rect!$N$7,J$3-1,),OFFSET(Circular!$N$3,J$3-1,))</f>
        <v>2039.6</v>
      </c>
      <c r="K35" s="53">
        <f ca="1">IF(K9="Rectangular",OFFSET(Rect!$N$7,K$3-1,),OFFSET(Circular!$N$3,K$3-1,))</f>
        <v>3061</v>
      </c>
      <c r="L35" s="53">
        <f ca="1">IF(L9="Rectangular",OFFSET(Rect!$N$7,L$3-1,),OFFSET(Circular!$N$3,L$3-1,))</f>
        <v>716</v>
      </c>
      <c r="M35" s="53">
        <f ca="1">IF(M9="Rectangular",OFFSET(Rect!$N$7,M$3-1,),OFFSET(Circular!$N$3,M$3-1,))</f>
        <v>1620</v>
      </c>
      <c r="N35" s="53">
        <f ca="1">IF(N9="Rectangular",OFFSET(Rect!$N$7,N$3-1,),OFFSET(Circular!$N$3,N$3-1,))</f>
        <v>203</v>
      </c>
      <c r="O35" s="53">
        <f ca="1">IF(O9="Rectangular",OFFSET(Rect!$N$7,O$3-1,),OFFSET(Circular!$N$3,O$3-1,))</f>
        <v>1787</v>
      </c>
      <c r="P35" s="53">
        <f ca="1">IF(P9="Rectangular",OFFSET(Rect!$N$7,P$3-1,),OFFSET(Circular!$N$3,P$3-1,))</f>
        <v>1255.2</v>
      </c>
      <c r="Q35" s="53">
        <f ca="1">IF(Q9="Rectangular",OFFSET(Rect!$N$7,Q$3-1,),OFFSET(Circular!$N$3,Q$3-1,))</f>
        <v>1049</v>
      </c>
      <c r="R35" s="53">
        <f ca="1">IF(R9="Rectangular",OFFSET(Rect!$N$7,R$3-1,),OFFSET(Circular!$N$3,R$3-1,))</f>
        <v>1461</v>
      </c>
      <c r="S35" s="53">
        <f ca="1">IF(S9="Rectangular",OFFSET(Rect!$N$7,S$3-1,),OFFSET(Circular!$N$3,S$3-1,))</f>
        <v>5323</v>
      </c>
      <c r="T35" s="53">
        <f ca="1">IF(T9="Rectangular",OFFSET(Rect!$N$7,T$3-1,),OFFSET(Circular!$N$3,T$3-1,))</f>
        <v>1038.9000000000001</v>
      </c>
      <c r="U35" s="53">
        <f ca="1">IF(U9="Rectangular",OFFSET(Rect!$N$7,U$3-1,),OFFSET(Circular!$N$3,U$3-1,))</f>
        <v>1074</v>
      </c>
      <c r="V35" s="53">
        <f ca="1">IF(V9="Rectangular",OFFSET(Rect!$N$7,V$3-1,),OFFSET(Circular!$N$3,V$3-1,))</f>
        <v>3337</v>
      </c>
      <c r="W35" s="53">
        <f ca="1">IF(W9="Rectangular",OFFSET(Rect!$N$7,W$3-1,),OFFSET(Circular!$N$3,W$3-1,))</f>
        <v>871.5</v>
      </c>
      <c r="X35" s="53">
        <f ca="1">IF(X9="Rectangular",OFFSET(Rect!$N$7,X$3-1,),OFFSET(Circular!$N$3,X$3-1,))</f>
        <v>882</v>
      </c>
      <c r="Y35" s="53">
        <f ca="1">IF(Y9="Rectangular",OFFSET(Rect!$N$7,Y$3-1,),OFFSET(Circular!$N$3,Y$3-1,))</f>
        <v>2151.5</v>
      </c>
      <c r="Z35" s="53">
        <f ca="1">IF(Z9="Rectangular",OFFSET(Rect!$N$7,Z$3-1,),OFFSET(Circular!$N$3,Z$3-1,))</f>
        <v>712.6</v>
      </c>
      <c r="AA35" s="53">
        <f ca="1">IF(AA9="Rectangular",OFFSET(Rect!$N$7,AA$3-1,),OFFSET(Circular!$N$3,AA$3-1,))</f>
        <v>4484</v>
      </c>
      <c r="AB35" s="53">
        <f ca="1">IF(AB9="Rectangular",OFFSET(Rect!$N$7,AB$3-1,),OFFSET(Circular!$N$3,AB$3-1,))</f>
        <v>999.6</v>
      </c>
      <c r="AC35" s="53">
        <f ca="1">IF(AC9="Rectangular",OFFSET(Rect!$N$7,AC$3-1,),OFFSET(Circular!$N$3,AC$3-1,))</f>
        <v>531.79999999999995</v>
      </c>
      <c r="AD35" s="53">
        <f ca="1">IF(AD9="Rectangular",OFFSET(Rect!$N$7,AD$3-1,),OFFSET(Circular!$N$3,AD$3-1,))</f>
        <v>1090.5</v>
      </c>
      <c r="AE35" s="53">
        <f ca="1">IF(AE9="Rectangular",OFFSET(Rect!$N$7,AE$3-1,),OFFSET(Circular!$N$3,AE$3-1,))</f>
        <v>881.5</v>
      </c>
      <c r="AF35" s="53">
        <f ca="1">IF(AF9="Rectangular",OFFSET(Rect!$N$7,AF$3-1,),OFFSET(Circular!$N$3,AF$3-1,))</f>
        <v>1035</v>
      </c>
      <c r="AG35" s="53">
        <f ca="1">IF(AG9="Rectangular",OFFSET(Rect!$N$7,AG$3-1,),OFFSET(Circular!$N$3,AG$3-1,))</f>
        <v>2151</v>
      </c>
      <c r="AH35" s="53">
        <f ca="1">IF(AH9="Rectangular",OFFSET(Rect!$N$7,AH$3-1,),OFFSET(Circular!$N$3,AH$3-1,))</f>
        <v>117</v>
      </c>
      <c r="AI35" s="53">
        <f ca="1">IF(AI9="Rectangular",OFFSET(Rect!$N$7,AI$3-1,),OFFSET(Circular!$N$3,AI$3-1,))</f>
        <v>126</v>
      </c>
      <c r="AJ35" s="53">
        <f ca="1">IF(AJ9="Rectangular",OFFSET(Rect!$N$7,AJ$3-1,),OFFSET(Circular!$N$3,AJ$3-1,))</f>
        <v>1258.8</v>
      </c>
      <c r="AK35" s="53">
        <f ca="1">IF(AK9="Rectangular",OFFSET(Rect!$N$7,AK$3-1,),OFFSET(Circular!$N$3,AK$3-1,))</f>
        <v>1410</v>
      </c>
      <c r="AL35" s="53">
        <f ca="1">IF(AL9="Rectangular",OFFSET(Rect!$N$7,AL$3-1,),OFFSET(Circular!$N$3,AL$3-1,))</f>
        <v>3020</v>
      </c>
      <c r="AM35" s="53">
        <f ca="1">IF(AM9="Rectangular",OFFSET(Rect!$N$7,AM$3-1,),OFFSET(Circular!$N$3,AM$3-1,))</f>
        <v>712.2</v>
      </c>
      <c r="AN35" s="53">
        <f ca="1">IF(AN9="Rectangular",OFFSET(Rect!$N$7,AN$3-1,),OFFSET(Circular!$N$3,AN$3-1,))</f>
        <v>2611</v>
      </c>
      <c r="AO35" s="53">
        <f ca="1">IF(AO9="Rectangular",OFFSET(Rect!$N$7,AO$3-1,),OFFSET(Circular!$N$3,AO$3-1,))</f>
        <v>2768.1</v>
      </c>
      <c r="AP35" s="53">
        <f ca="1">IF(AP9="Rectangular",OFFSET(Rect!$N$7,AP$3-1,),OFFSET(Circular!$N$3,AP$3-1,))</f>
        <v>2446</v>
      </c>
      <c r="AQ35" s="53">
        <f ca="1">IF(AQ9="Rectangular",OFFSET(Rect!$N$7,AQ$3-1,),OFFSET(Circular!$N$3,AQ$3-1,))</f>
        <v>1350.2</v>
      </c>
      <c r="AR35" s="53">
        <f ca="1">IF(AR9="Rectangular",OFFSET(Rect!$N$7,AR$3-1,),OFFSET(Circular!$N$3,AR$3-1,))</f>
        <v>413</v>
      </c>
      <c r="AS35" s="53">
        <f ca="1">IF(AS9="Rectangular",OFFSET(Rect!$N$7,AS$3-1,),OFFSET(Circular!$N$3,AS$3-1,))</f>
        <v>2275</v>
      </c>
      <c r="AT35" s="53">
        <f ca="1">IF(AT9="Rectangular",OFFSET(Rect!$N$7,AT$3-1,),OFFSET(Circular!$N$3,AT$3-1,))</f>
        <v>3339</v>
      </c>
    </row>
    <row r="36" spans="2:46" x14ac:dyDescent="0.3">
      <c r="B36" s="42" t="s">
        <v>390</v>
      </c>
      <c r="C36" s="62" t="s">
        <v>476</v>
      </c>
      <c r="D36" s="59">
        <f ca="1">ABS((D34-D35)/D34*100)</f>
        <v>6.3287099034838761</v>
      </c>
      <c r="E36" s="59">
        <f ca="1">ABS((E34-E35)/E34*100)</f>
        <v>0.96859034991924986</v>
      </c>
      <c r="F36" s="59">
        <f t="shared" ref="F36:AT36" ca="1" si="17">ABS((F34-F35)/F34*100)</f>
        <v>0.16306699058204649</v>
      </c>
      <c r="G36" s="59">
        <f t="shared" ca="1" si="17"/>
        <v>6.2849641687502382</v>
      </c>
      <c r="H36" s="59">
        <f t="shared" ca="1" si="17"/>
        <v>5.175234059734243</v>
      </c>
      <c r="I36" s="59">
        <f t="shared" ca="1" si="17"/>
        <v>6.3130891398656113</v>
      </c>
      <c r="J36" s="59">
        <f t="shared" ca="1" si="17"/>
        <v>7.8810959483761769</v>
      </c>
      <c r="K36" s="59">
        <f t="shared" ca="1" si="17"/>
        <v>3.0859049894231867</v>
      </c>
      <c r="L36" s="59">
        <f t="shared" ca="1" si="17"/>
        <v>2.8705184875275327</v>
      </c>
      <c r="M36" s="59">
        <f t="shared" ca="1" si="17"/>
        <v>9.0733462658724555</v>
      </c>
      <c r="N36" s="59">
        <f t="shared" ca="1" si="17"/>
        <v>4.344702673881832</v>
      </c>
      <c r="O36" s="59">
        <f t="shared" ca="1" si="17"/>
        <v>10.300058101669137</v>
      </c>
      <c r="P36" s="59">
        <f t="shared" ca="1" si="17"/>
        <v>8.2947112233187479</v>
      </c>
      <c r="Q36" s="59">
        <f t="shared" ca="1" si="17"/>
        <v>3.4597663744752336</v>
      </c>
      <c r="R36" s="59">
        <f t="shared" ca="1" si="17"/>
        <v>3.1885181479010023</v>
      </c>
      <c r="S36" s="59">
        <f t="shared" ca="1" si="17"/>
        <v>11.317168817306831</v>
      </c>
      <c r="T36" s="59">
        <f t="shared" ca="1" si="17"/>
        <v>24.256422965084298</v>
      </c>
      <c r="U36" s="59">
        <f t="shared" ca="1" si="17"/>
        <v>9.5584050178411548</v>
      </c>
      <c r="V36" s="59">
        <f t="shared" ca="1" si="17"/>
        <v>0.10373704525533742</v>
      </c>
      <c r="W36" s="59">
        <f t="shared" ca="1" si="17"/>
        <v>6.3050014637491767</v>
      </c>
      <c r="X36" s="59">
        <f t="shared" ca="1" si="17"/>
        <v>9.3063975390568565</v>
      </c>
      <c r="Y36" s="59">
        <f t="shared" ca="1" si="17"/>
        <v>0.89797556876163687</v>
      </c>
      <c r="Z36" s="59">
        <f t="shared" ca="1" si="17"/>
        <v>12.078493892509011</v>
      </c>
      <c r="AA36" s="59">
        <f t="shared" ca="1" si="17"/>
        <v>42.245439430074164</v>
      </c>
      <c r="AB36" s="59">
        <f t="shared" ca="1" si="17"/>
        <v>1.5940798174152317</v>
      </c>
      <c r="AC36" s="59">
        <f t="shared" ca="1" si="17"/>
        <v>3.1567157679443243</v>
      </c>
      <c r="AD36" s="59">
        <f t="shared" ca="1" si="17"/>
        <v>4.909686757280542</v>
      </c>
      <c r="AE36" s="59">
        <f t="shared" ca="1" si="17"/>
        <v>18.232129476524221</v>
      </c>
      <c r="AF36" s="59">
        <f t="shared" ca="1" si="17"/>
        <v>2.4157890687581154</v>
      </c>
      <c r="AG36" s="59">
        <f t="shared" ca="1" si="17"/>
        <v>9.4817241665322545</v>
      </c>
      <c r="AH36" s="59">
        <f t="shared" ca="1" si="17"/>
        <v>8.7384423477340007</v>
      </c>
      <c r="AI36" s="59">
        <f t="shared" ca="1" si="17"/>
        <v>3.8817219203377191</v>
      </c>
      <c r="AJ36" s="59">
        <f t="shared" ca="1" si="17"/>
        <v>4.8993006713288514</v>
      </c>
      <c r="AK36" s="59">
        <f t="shared" ca="1" si="17"/>
        <v>0.8822907577869864</v>
      </c>
      <c r="AL36" s="59">
        <f t="shared" ca="1" si="17"/>
        <v>0.24070728149353995</v>
      </c>
      <c r="AM36" s="59">
        <f t="shared" ca="1" si="17"/>
        <v>11.321621481790503</v>
      </c>
      <c r="AN36" s="59">
        <f t="shared" ca="1" si="17"/>
        <v>7.9673325270693525</v>
      </c>
      <c r="AO36" s="59">
        <f t="shared" ca="1" si="17"/>
        <v>1.6146080699494378</v>
      </c>
      <c r="AP36" s="59">
        <f t="shared" ca="1" si="17"/>
        <v>9.319057300790913</v>
      </c>
      <c r="AQ36" s="59">
        <f t="shared" ca="1" si="17"/>
        <v>2.377239306124999</v>
      </c>
      <c r="AR36" s="59">
        <f t="shared" ca="1" si="17"/>
        <v>15.006627222085376</v>
      </c>
      <c r="AS36" s="59">
        <f t="shared" ca="1" si="17"/>
        <v>19.206785994318736</v>
      </c>
      <c r="AT36" s="59">
        <f t="shared" ca="1" si="17"/>
        <v>0.3710572796792197</v>
      </c>
    </row>
    <row r="37" spans="2:46" x14ac:dyDescent="0.3">
      <c r="B37" s="42" t="s">
        <v>475</v>
      </c>
      <c r="C37" s="62" t="s">
        <v>467</v>
      </c>
      <c r="D37" s="39">
        <f ca="1">D31</f>
        <v>1550.9192817600001</v>
      </c>
      <c r="E37" s="39">
        <f ca="1">E31</f>
        <v>2409.8173747200008</v>
      </c>
      <c r="F37" s="39">
        <f t="shared" ref="F37:AT37" ca="1" si="18">F31</f>
        <v>384.81371999999999</v>
      </c>
      <c r="G37" s="39">
        <f t="shared" ca="1" si="18"/>
        <v>2073.8303999999998</v>
      </c>
      <c r="H37" s="39">
        <f t="shared" ca="1" si="18"/>
        <v>1804.9078558719991</v>
      </c>
      <c r="I37" s="39">
        <f t="shared" ca="1" si="18"/>
        <v>3376.6536294400012</v>
      </c>
      <c r="J37" s="39">
        <f t="shared" ca="1" si="18"/>
        <v>1824.7761880000014</v>
      </c>
      <c r="K37" s="39">
        <f t="shared" ca="1" si="18"/>
        <v>2913.3756480000002</v>
      </c>
      <c r="L37" s="39">
        <f t="shared" ca="1" si="18"/>
        <v>587.67711500000007</v>
      </c>
      <c r="M37" s="39">
        <f t="shared" ca="1" si="18"/>
        <v>2036.2762500400006</v>
      </c>
      <c r="N37" s="39">
        <f t="shared" ca="1" si="18"/>
        <v>260.58012000000002</v>
      </c>
      <c r="O37" s="39">
        <f t="shared" ca="1" si="18"/>
        <v>2351.4206233600007</v>
      </c>
      <c r="P37" s="39">
        <f t="shared" ca="1" si="18"/>
        <v>1102.76826669</v>
      </c>
      <c r="Q37" s="39">
        <f t="shared" ca="1" si="18"/>
        <v>1635.7336</v>
      </c>
      <c r="R37" s="39">
        <f t="shared" ca="1" si="18"/>
        <v>1131.4847189999996</v>
      </c>
      <c r="S37" s="39">
        <f t="shared" ca="1" si="18"/>
        <v>3969.722456</v>
      </c>
      <c r="T37" s="39">
        <f t="shared" ca="1" si="18"/>
        <v>921.73599999999999</v>
      </c>
      <c r="U37" s="39">
        <f t="shared" ca="1" si="18"/>
        <v>1202.6718609999996</v>
      </c>
      <c r="V37" s="39">
        <f t="shared" ca="1" si="18"/>
        <v>3239.9057440000001</v>
      </c>
      <c r="W37" s="39">
        <f t="shared" ca="1" si="18"/>
        <v>887.75312349600051</v>
      </c>
      <c r="X37" s="39">
        <f t="shared" ca="1" si="18"/>
        <v>2114.9896000000003</v>
      </c>
      <c r="Y37" s="39">
        <f t="shared" ca="1" si="18"/>
        <v>2088.6513663999986</v>
      </c>
      <c r="Z37" s="39">
        <f t="shared" ca="1" si="18"/>
        <v>606.05302791840029</v>
      </c>
      <c r="AA37" s="39">
        <f t="shared" ca="1" si="18"/>
        <v>6007.6331833600043</v>
      </c>
      <c r="AB37" s="39">
        <f t="shared" ca="1" si="18"/>
        <v>881.13775064159984</v>
      </c>
      <c r="AC37" s="39">
        <f t="shared" ca="1" si="18"/>
        <v>473.34249100640005</v>
      </c>
      <c r="AD37" s="39">
        <f t="shared" ca="1" si="18"/>
        <v>1097.62820584</v>
      </c>
      <c r="AE37" s="39">
        <f t="shared" ca="1" si="18"/>
        <v>1282.4634221600002</v>
      </c>
      <c r="AF37" s="39">
        <f t="shared" ca="1" si="18"/>
        <v>915.86241499999949</v>
      </c>
      <c r="AG37" s="39">
        <f t="shared" ca="1" si="18"/>
        <v>2337.5646438399999</v>
      </c>
      <c r="AH37" s="39">
        <f t="shared" ca="1" si="18"/>
        <v>159.89052000000001</v>
      </c>
      <c r="AI37" s="39">
        <f t="shared" ca="1" si="18"/>
        <v>137.38535999999999</v>
      </c>
      <c r="AJ37" s="39">
        <f t="shared" ca="1" si="18"/>
        <v>1471.4905499999993</v>
      </c>
      <c r="AK37" s="39">
        <f t="shared" ca="1" si="18"/>
        <v>1113.2</v>
      </c>
      <c r="AL37" s="39">
        <f t="shared" ca="1" si="18"/>
        <v>3307.806</v>
      </c>
      <c r="AM37" s="39">
        <f t="shared" ca="1" si="18"/>
        <v>632.40974091839996</v>
      </c>
      <c r="AN37" s="39">
        <f t="shared" ca="1" si="18"/>
        <v>2374.738848</v>
      </c>
      <c r="AO37" s="39">
        <f t="shared" ca="1" si="18"/>
        <v>2576.0186195104002</v>
      </c>
      <c r="AP37" s="39">
        <f t="shared" ca="1" si="18"/>
        <v>2609.3492633600008</v>
      </c>
      <c r="AQ37" s="39">
        <f t="shared" ca="1" si="18"/>
        <v>1420.6250704799995</v>
      </c>
      <c r="AR37" s="39">
        <f t="shared" ca="1" si="18"/>
        <v>424.98359999999997</v>
      </c>
      <c r="AS37" s="39">
        <f t="shared" ca="1" si="18"/>
        <v>1754.9328</v>
      </c>
      <c r="AT37" s="39">
        <f t="shared" ca="1" si="18"/>
        <v>3046.4637440000001</v>
      </c>
    </row>
    <row r="38" spans="2:46" ht="15" thickBot="1" x14ac:dyDescent="0.35">
      <c r="B38" s="72" t="s">
        <v>390</v>
      </c>
      <c r="C38" s="63" t="s">
        <v>476</v>
      </c>
      <c r="D38" s="59">
        <f ca="1">ABS(D35-D37)/D35*100</f>
        <v>0.96300882758620032</v>
      </c>
      <c r="E38" s="59">
        <f ca="1">ABS(E35-E37)/E35*100</f>
        <v>9.7866685521640449</v>
      </c>
      <c r="F38" s="59">
        <f t="shared" ref="F38:AT38" ca="1" si="19">ABS(F35-F37)/F35*100</f>
        <v>52.703857142857139</v>
      </c>
      <c r="G38" s="59">
        <f t="shared" ca="1" si="19"/>
        <v>28.014222222222212</v>
      </c>
      <c r="H38" s="59">
        <f t="shared" ca="1" si="19"/>
        <v>2.2552748213698495</v>
      </c>
      <c r="I38" s="59">
        <f t="shared" ca="1" si="19"/>
        <v>6.1506956755737558</v>
      </c>
      <c r="J38" s="59">
        <f t="shared" ca="1" si="19"/>
        <v>10.532644243969333</v>
      </c>
      <c r="K38" s="59">
        <f t="shared" ca="1" si="19"/>
        <v>4.8227491669389027</v>
      </c>
      <c r="L38" s="59">
        <f t="shared" ca="1" si="19"/>
        <v>17.922190642458091</v>
      </c>
      <c r="M38" s="59">
        <f t="shared" ca="1" si="19"/>
        <v>25.696064817283986</v>
      </c>
      <c r="N38" s="59">
        <f t="shared" ca="1" si="19"/>
        <v>28.364591133004936</v>
      </c>
      <c r="O38" s="59">
        <f t="shared" ca="1" si="19"/>
        <v>31.584813842193661</v>
      </c>
      <c r="P38" s="59">
        <f t="shared" ca="1" si="19"/>
        <v>12.144019543499047</v>
      </c>
      <c r="Q38" s="59">
        <f t="shared" ca="1" si="19"/>
        <v>55.932659675881794</v>
      </c>
      <c r="R38" s="59">
        <f t="shared" ca="1" si="19"/>
        <v>22.554091786447668</v>
      </c>
      <c r="S38" s="59">
        <f t="shared" ca="1" si="19"/>
        <v>25.423211422130375</v>
      </c>
      <c r="T38" s="59">
        <f t="shared" ca="1" si="19"/>
        <v>11.277697564731938</v>
      </c>
      <c r="U38" s="59">
        <f t="shared" ca="1" si="19"/>
        <v>11.980620204841674</v>
      </c>
      <c r="V38" s="59">
        <f t="shared" ca="1" si="19"/>
        <v>2.9096270902007748</v>
      </c>
      <c r="W38" s="59">
        <f t="shared" ca="1" si="19"/>
        <v>1.8649596667814701</v>
      </c>
      <c r="X38" s="59">
        <f t="shared" ca="1" si="19"/>
        <v>139.794739229025</v>
      </c>
      <c r="Y38" s="59">
        <f t="shared" ca="1" si="19"/>
        <v>2.9211542458750381</v>
      </c>
      <c r="Z38" s="59">
        <f t="shared" ca="1" si="19"/>
        <v>14.951862486893031</v>
      </c>
      <c r="AA38" s="59">
        <f t="shared" ca="1" si="19"/>
        <v>33.979330583407766</v>
      </c>
      <c r="AB38" s="59">
        <f t="shared" ca="1" si="19"/>
        <v>11.850965321968806</v>
      </c>
      <c r="AC38" s="59">
        <f t="shared" ca="1" si="19"/>
        <v>10.992386046182757</v>
      </c>
      <c r="AD38" s="59">
        <f t="shared" ca="1" si="19"/>
        <v>0.65366399266391229</v>
      </c>
      <c r="AE38" s="59">
        <f t="shared" ca="1" si="19"/>
        <v>45.486491453204785</v>
      </c>
      <c r="AF38" s="59">
        <f t="shared" ca="1" si="19"/>
        <v>11.510877777777827</v>
      </c>
      <c r="AG38" s="59">
        <f t="shared" ca="1" si="19"/>
        <v>8.6733911594607118</v>
      </c>
      <c r="AH38" s="59">
        <f t="shared" ca="1" si="19"/>
        <v>36.658564102564114</v>
      </c>
      <c r="AI38" s="59">
        <f t="shared" ca="1" si="19"/>
        <v>9.0359999999999925</v>
      </c>
      <c r="AJ38" s="59">
        <f t="shared" ca="1" si="19"/>
        <v>16.8962940896091</v>
      </c>
      <c r="AK38" s="59">
        <f t="shared" ca="1" si="19"/>
        <v>21.049645390070918</v>
      </c>
      <c r="AL38" s="59">
        <f t="shared" ca="1" si="19"/>
        <v>9.5300000000000011</v>
      </c>
      <c r="AM38" s="59">
        <f t="shared" ca="1" si="19"/>
        <v>11.203350053580467</v>
      </c>
      <c r="AN38" s="59">
        <f t="shared" ca="1" si="19"/>
        <v>9.0486844887016478</v>
      </c>
      <c r="AO38" s="59">
        <f t="shared" ca="1" si="19"/>
        <v>6.939105541331589</v>
      </c>
      <c r="AP38" s="59">
        <f t="shared" ca="1" si="19"/>
        <v>6.6782200883074738</v>
      </c>
      <c r="AQ38" s="59">
        <f t="shared" ca="1" si="19"/>
        <v>5.2158991616056491</v>
      </c>
      <c r="AR38" s="59">
        <f t="shared" ca="1" si="19"/>
        <v>2.9015980629539873</v>
      </c>
      <c r="AS38" s="59">
        <f t="shared" ca="1" si="19"/>
        <v>22.860096703296701</v>
      </c>
      <c r="AT38" s="59">
        <f t="shared" ca="1" si="19"/>
        <v>8.761193650793647</v>
      </c>
    </row>
  </sheetData>
  <mergeCells count="4">
    <mergeCell ref="B2:C2"/>
    <mergeCell ref="B3:C3"/>
    <mergeCell ref="B8:C8"/>
    <mergeCell ref="B33:C33"/>
  </mergeCells>
  <conditionalFormatting sqref="D36:AT3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8:AT38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1">
    <dataValidation type="list" allowBlank="1" showInputMessage="1" showErrorMessage="1" sqref="D9:AT9" xr:uid="{E7552E5A-216A-43ED-9720-598E32E434DE}">
      <formula1>"Rectangular, Circular"</formula1>
    </dataValidation>
  </dataValidations>
  <pageMargins left="0.7" right="0.7" top="0.75" bottom="0.75" header="0.3" footer="0.3"/>
  <pageSetup scale="74" orientation="portrait" r:id="rId1"/>
  <colBreaks count="1" manualBreakCount="1">
    <brk id="7" max="1048575" man="1"/>
  </col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7A591-F5E6-41E0-B5F8-0E5BCCCB98C8}">
  <dimension ref="A1:AT40"/>
  <sheetViews>
    <sheetView topLeftCell="A25" workbookViewId="0">
      <selection activeCell="D34" sqref="D34"/>
    </sheetView>
  </sheetViews>
  <sheetFormatPr defaultColWidth="17.88671875" defaultRowHeight="14.4" x14ac:dyDescent="0.3"/>
  <cols>
    <col min="1" max="1" width="9.109375" customWidth="1"/>
    <col min="2" max="2" width="45.109375" style="8" bestFit="1" customWidth="1"/>
    <col min="3" max="3" width="5.109375" style="61" bestFit="1" customWidth="1"/>
    <col min="4" max="4" width="17.88671875" style="31"/>
  </cols>
  <sheetData>
    <row r="1" spans="1:46" ht="15" thickBot="1" x14ac:dyDescent="0.35"/>
    <row r="2" spans="1:46" s="40" customFormat="1" ht="30.75" customHeight="1" thickBot="1" x14ac:dyDescent="0.35">
      <c r="A2"/>
      <c r="B2" s="133" t="s">
        <v>480</v>
      </c>
      <c r="C2" s="134"/>
      <c r="D2" s="36"/>
    </row>
    <row r="3" spans="1:46" x14ac:dyDescent="0.3">
      <c r="B3" s="119" t="s">
        <v>393</v>
      </c>
      <c r="C3" s="120"/>
      <c r="D3" s="52" cm="1">
        <f t="array" ref="D3:AT3">TRANSPOSE('predictions_with_index Rect'!A3:A45)+1</f>
        <v>31</v>
      </c>
      <c r="E3" s="52">
        <v>174</v>
      </c>
      <c r="F3" s="52">
        <v>141</v>
      </c>
      <c r="G3" s="52">
        <v>76</v>
      </c>
      <c r="H3" s="52">
        <v>61</v>
      </c>
      <c r="I3" s="52">
        <v>209</v>
      </c>
      <c r="J3" s="52">
        <v>46</v>
      </c>
      <c r="K3" s="52">
        <v>184</v>
      </c>
      <c r="L3" s="52">
        <v>10</v>
      </c>
      <c r="M3" s="52">
        <v>101</v>
      </c>
      <c r="N3" s="52">
        <v>138</v>
      </c>
      <c r="O3" s="52">
        <v>205</v>
      </c>
      <c r="P3" s="52">
        <v>157</v>
      </c>
      <c r="Q3" s="52">
        <v>83</v>
      </c>
      <c r="R3" s="52">
        <v>16</v>
      </c>
      <c r="S3" s="52">
        <v>201</v>
      </c>
      <c r="T3" s="52">
        <v>168</v>
      </c>
      <c r="U3" s="52">
        <v>19</v>
      </c>
      <c r="V3" s="52">
        <v>210</v>
      </c>
      <c r="W3" s="52">
        <v>87</v>
      </c>
      <c r="X3" s="52">
        <v>80</v>
      </c>
      <c r="Y3" s="52">
        <v>56</v>
      </c>
      <c r="Z3" s="52">
        <v>149</v>
      </c>
      <c r="AA3" s="52">
        <v>207</v>
      </c>
      <c r="AB3" s="52">
        <v>151</v>
      </c>
      <c r="AC3" s="52">
        <v>144</v>
      </c>
      <c r="AD3" s="52">
        <v>26</v>
      </c>
      <c r="AE3" s="52">
        <v>105</v>
      </c>
      <c r="AF3" s="52">
        <v>17</v>
      </c>
      <c r="AG3" s="52">
        <v>178</v>
      </c>
      <c r="AH3" s="52">
        <v>136</v>
      </c>
      <c r="AI3" s="52">
        <v>127</v>
      </c>
      <c r="AJ3" s="52">
        <v>110</v>
      </c>
      <c r="AK3" s="52">
        <v>69</v>
      </c>
      <c r="AL3" s="52">
        <v>74</v>
      </c>
      <c r="AM3" s="52">
        <v>148</v>
      </c>
      <c r="AN3" s="52">
        <v>182</v>
      </c>
      <c r="AO3" s="52">
        <v>97</v>
      </c>
      <c r="AP3" s="52">
        <v>190</v>
      </c>
      <c r="AQ3" s="52">
        <v>94</v>
      </c>
      <c r="AR3" s="52">
        <v>116</v>
      </c>
      <c r="AS3" s="52">
        <v>164</v>
      </c>
      <c r="AT3" s="52">
        <v>196</v>
      </c>
    </row>
    <row r="4" spans="1:46" ht="15.6" x14ac:dyDescent="0.3">
      <c r="B4" s="34" t="s">
        <v>394</v>
      </c>
      <c r="C4" s="62" t="s">
        <v>395</v>
      </c>
      <c r="D4" s="53">
        <f ca="1">IF(D9="Rectangular",OFFSET(Rect!$J$7,D$3-1,),OFFSET(Circular!$I$3,D$3-1,))</f>
        <v>320.60000000000002</v>
      </c>
      <c r="E4" s="53">
        <f ca="1">IF(E9="Rectangular",OFFSET(Rect!$J$7,E$3-1,),OFFSET(Circular!$I$3,E$3-1,))</f>
        <v>493</v>
      </c>
      <c r="F4" s="53">
        <f ca="1">IF(F9="Rectangular",OFFSET(Rect!$J$7,F$3-1,),OFFSET(Circular!$I$3,F$3-1,))</f>
        <v>293</v>
      </c>
      <c r="G4" s="53">
        <f ca="1">IF(G9="Rectangular",OFFSET(Rect!$J$7,G$3-1,),OFFSET(Circular!$I$3,G$3-1,))</f>
        <v>258</v>
      </c>
      <c r="H4" s="53">
        <f ca="1">IF(H9="Rectangular",OFFSET(Rect!$J$7,H$3-1,),OFFSET(Circular!$I$3,H$3-1,))</f>
        <v>400.7</v>
      </c>
      <c r="I4" s="53">
        <f ca="1">IF(I9="Rectangular",OFFSET(Rect!$J$7,I$3-1,),OFFSET(Circular!$I$3,I$3-1,))</f>
        <v>346.1</v>
      </c>
      <c r="J4" s="53">
        <f ca="1">IF(J9="Rectangular",OFFSET(Rect!$J$7,J$3-1,),OFFSET(Circular!$I$3,J$3-1,))</f>
        <v>292</v>
      </c>
      <c r="K4" s="53">
        <f ca="1">IF(K9="Rectangular",OFFSET(Rect!$J$7,K$3-1,),OFFSET(Circular!$I$3,K$3-1,))</f>
        <v>280.10000000000002</v>
      </c>
      <c r="L4" s="53">
        <f ca="1">IF(L9="Rectangular",OFFSET(Rect!$J$7,L$3-1,),OFFSET(Circular!$I$3,L$3-1,))</f>
        <v>320</v>
      </c>
      <c r="M4" s="53">
        <f ca="1">IF(M9="Rectangular",OFFSET(Rect!$J$7,M$3-1,),OFFSET(Circular!$I$3,M$3-1,))</f>
        <v>286.7</v>
      </c>
      <c r="N4" s="53">
        <f ca="1">IF(N9="Rectangular",OFFSET(Rect!$J$7,N$3-1,),OFFSET(Circular!$I$3,N$3-1,))</f>
        <v>258</v>
      </c>
      <c r="O4" s="53">
        <f ca="1">IF(O9="Rectangular",OFFSET(Rect!$J$7,O$3-1,),OFFSET(Circular!$I$3,O$3-1,))</f>
        <v>346.1</v>
      </c>
      <c r="P4" s="53">
        <f ca="1">IF(P9="Rectangular",OFFSET(Rect!$J$7,P$3-1,),OFFSET(Circular!$I$3,P$3-1,))</f>
        <v>288</v>
      </c>
      <c r="Q4" s="53">
        <f ca="1">IF(Q9="Rectangular",OFFSET(Rect!$J$7,Q$3-1,),OFFSET(Circular!$I$3,Q$3-1,))</f>
        <v>258</v>
      </c>
      <c r="R4" s="53">
        <f ca="1">IF(R9="Rectangular",OFFSET(Rect!$J$7,R$3-1,),OFFSET(Circular!$I$3,R$3-1,))</f>
        <v>274</v>
      </c>
      <c r="S4" s="53">
        <f ca="1">IF(S9="Rectangular",OFFSET(Rect!$J$7,S$3-1,),OFFSET(Circular!$I$3,S$3-1,))</f>
        <v>346.1</v>
      </c>
      <c r="T4" s="53">
        <f ca="1">IF(T9="Rectangular",OFFSET(Rect!$J$7,T$3-1,),OFFSET(Circular!$I$3,T$3-1,))</f>
        <v>300</v>
      </c>
      <c r="U4" s="53">
        <f ca="1">IF(U9="Rectangular",OFFSET(Rect!$J$7,U$3-1,),OFFSET(Circular!$I$3,U$3-1,))</f>
        <v>279</v>
      </c>
      <c r="V4" s="53">
        <f ca="1">IF(V9="Rectangular",OFFSET(Rect!$J$7,V$3-1,),OFFSET(Circular!$I$3,V$3-1,))</f>
        <v>346.1</v>
      </c>
      <c r="W4" s="53">
        <f ca="1">IF(W9="Rectangular",OFFSET(Rect!$J$7,W$3-1,),OFFSET(Circular!$I$3,W$3-1,))</f>
        <v>321</v>
      </c>
      <c r="X4" s="53">
        <f ca="1">IF(X9="Rectangular",OFFSET(Rect!$J$7,X$3-1,),OFFSET(Circular!$I$3,X$3-1,))</f>
        <v>258</v>
      </c>
      <c r="Y4" s="53">
        <f ca="1">IF(Y9="Rectangular",OFFSET(Rect!$J$7,Y$3-1,),OFFSET(Circular!$I$3,Y$3-1,))</f>
        <v>401</v>
      </c>
      <c r="Z4" s="53">
        <f ca="1">IF(Z9="Rectangular",OFFSET(Rect!$J$7,Z$3-1,),OFFSET(Circular!$I$3,Z$3-1,))</f>
        <v>333</v>
      </c>
      <c r="AA4" s="53">
        <f ca="1">IF(AA9="Rectangular",OFFSET(Rect!$J$7,AA$3-1,),OFFSET(Circular!$I$3,AA$3-1,))</f>
        <v>346.1</v>
      </c>
      <c r="AB4" s="53">
        <f ca="1">IF(AB9="Rectangular",OFFSET(Rect!$J$7,AB$3-1,),OFFSET(Circular!$I$3,AB$3-1,))</f>
        <v>333</v>
      </c>
      <c r="AC4" s="53">
        <f ca="1">IF(AC9="Rectangular",OFFSET(Rect!$J$7,AC$3-1,),OFFSET(Circular!$I$3,AC$3-1,))</f>
        <v>267</v>
      </c>
      <c r="AD4" s="53">
        <f ca="1">IF(AD9="Rectangular",OFFSET(Rect!$J$7,AD$3-1,),OFFSET(Circular!$I$3,AD$3-1,))</f>
        <v>274</v>
      </c>
      <c r="AE4" s="53">
        <f ca="1">IF(AE9="Rectangular",OFFSET(Rect!$J$7,AE$3-1,),OFFSET(Circular!$I$3,AE$3-1,))</f>
        <v>286.7</v>
      </c>
      <c r="AF4" s="53">
        <f ca="1">IF(AF9="Rectangular",OFFSET(Rect!$J$7,AF$3-1,),OFFSET(Circular!$I$3,AF$3-1,))</f>
        <v>279</v>
      </c>
      <c r="AG4" s="53">
        <f ca="1">IF(AG9="Rectangular",OFFSET(Rect!$J$7,AG$3-1,),OFFSET(Circular!$I$3,AG$3-1,))</f>
        <v>228.2</v>
      </c>
      <c r="AH4" s="53">
        <f ca="1">IF(AH9="Rectangular",OFFSET(Rect!$J$7,AH$3-1,),OFFSET(Circular!$I$3,AH$3-1,))</f>
        <v>258</v>
      </c>
      <c r="AI4" s="53">
        <f ca="1">IF(AI9="Rectangular",OFFSET(Rect!$J$7,AI$3-1,),OFFSET(Circular!$I$3,AI$3-1,))</f>
        <v>544</v>
      </c>
      <c r="AJ4" s="53">
        <f ca="1">IF(AJ9="Rectangular",OFFSET(Rect!$J$7,AJ$3-1,),OFFSET(Circular!$I$3,AJ$3-1,))</f>
        <v>339.6</v>
      </c>
      <c r="AK4" s="53">
        <f ca="1">IF(AK9="Rectangular",OFFSET(Rect!$J$7,AK$3-1,),OFFSET(Circular!$I$3,AK$3-1,))</f>
        <v>400.7</v>
      </c>
      <c r="AL4" s="53">
        <f ca="1">IF(AL9="Rectangular",OFFSET(Rect!$J$7,AL$3-1,),OFFSET(Circular!$I$3,AL$3-1,))</f>
        <v>258</v>
      </c>
      <c r="AM4" s="53">
        <f ca="1">IF(AM9="Rectangular",OFFSET(Rect!$J$7,AM$3-1,),OFFSET(Circular!$I$3,AM$3-1,))</f>
        <v>333</v>
      </c>
      <c r="AN4" s="53">
        <f ca="1">IF(AN9="Rectangular",OFFSET(Rect!$J$7,AN$3-1,),OFFSET(Circular!$I$3,AN$3-1,))</f>
        <v>324.39999999999998</v>
      </c>
      <c r="AO4" s="53">
        <f ca="1">IF(AO9="Rectangular",OFFSET(Rect!$J$7,AO$3-1,),OFFSET(Circular!$I$3,AO$3-1,))</f>
        <v>412</v>
      </c>
      <c r="AP4" s="53">
        <f ca="1">IF(AP9="Rectangular",OFFSET(Rect!$J$7,AP$3-1,),OFFSET(Circular!$I$3,AP$3-1,))</f>
        <v>269.3</v>
      </c>
      <c r="AQ4" s="53">
        <f ca="1">IF(AQ9="Rectangular",OFFSET(Rect!$J$7,AQ$3-1,),OFFSET(Circular!$I$3,AQ$3-1,))</f>
        <v>322</v>
      </c>
      <c r="AR4" s="53">
        <f ca="1">IF(AR9="Rectangular",OFFSET(Rect!$J$7,AR$3-1,),OFFSET(Circular!$I$3,AR$3-1,))</f>
        <v>242</v>
      </c>
      <c r="AS4" s="53">
        <f ca="1">IF(AS9="Rectangular",OFFSET(Rect!$J$7,AS$3-1,),OFFSET(Circular!$I$3,AS$3-1,))</f>
        <v>318</v>
      </c>
      <c r="AT4" s="53">
        <f ca="1">IF(AT9="Rectangular",OFFSET(Rect!$J$7,AT$3-1,),OFFSET(Circular!$I$3,AT$3-1,))</f>
        <v>269.3</v>
      </c>
    </row>
    <row r="5" spans="1:46" ht="15.6" x14ac:dyDescent="0.3">
      <c r="B5" s="34" t="s">
        <v>396</v>
      </c>
      <c r="C5" s="62" t="s">
        <v>395</v>
      </c>
      <c r="D5" s="54">
        <f ca="1">IF(D9="Rectangular",OFFSET(Rect!$M$7,D$3-1,),OFFSET(Circular!$M$3,D$3-1,))</f>
        <v>36.299999999999997</v>
      </c>
      <c r="E5" s="54">
        <f ca="1">IF(E9="Rectangular",OFFSET(Rect!$M$7,E$3-1,),OFFSET(Circular!$M$3,E$3-1,))</f>
        <v>54.5</v>
      </c>
      <c r="F5" s="54">
        <f ca="1">IF(F9="Rectangular",OFFSET(Rect!$M$7,F$3-1,),OFFSET(Circular!$M$3,F$3-1,))</f>
        <v>85.8</v>
      </c>
      <c r="G5" s="54">
        <f ca="1">IF(G9="Rectangular",OFFSET(Rect!$M$7,G$3-1,),OFFSET(Circular!$M$3,G$3-1,))</f>
        <v>49.9</v>
      </c>
      <c r="H5" s="54">
        <f ca="1">IF(H9="Rectangular",OFFSET(Rect!$M$7,H$3-1,),OFFSET(Circular!$M$3,H$3-1,))</f>
        <v>34.64</v>
      </c>
      <c r="I5" s="54">
        <f ca="1">IF(I9="Rectangular",OFFSET(Rect!$M$7,I$3-1,),OFFSET(Circular!$M$3,I$3-1,))</f>
        <v>45.84</v>
      </c>
      <c r="J5" s="54">
        <f ca="1">IF(J9="Rectangular",OFFSET(Rect!$M$7,J$3-1,),OFFSET(Circular!$M$3,J$3-1,))</f>
        <v>144.4</v>
      </c>
      <c r="K5" s="54">
        <f ca="1">IF(K9="Rectangular",OFFSET(Rect!$M$7,K$3-1,),OFFSET(Circular!$M$3,K$3-1,))</f>
        <v>31.4</v>
      </c>
      <c r="L5" s="54">
        <f ca="1">IF(L9="Rectangular",OFFSET(Rect!$M$7,L$3-1,),OFFSET(Circular!$M$3,L$3-1,))</f>
        <v>20</v>
      </c>
      <c r="M5" s="54">
        <f ca="1">IF(M9="Rectangular",OFFSET(Rect!$M$7,M$3-1,),OFFSET(Circular!$M$3,M$3-1,))</f>
        <v>50.72</v>
      </c>
      <c r="N5" s="54">
        <f ca="1">IF(N9="Rectangular",OFFSET(Rect!$M$7,N$3-1,),OFFSET(Circular!$M$3,N$3-1,))</f>
        <v>85.8</v>
      </c>
      <c r="O5" s="54">
        <f ca="1">IF(O9="Rectangular",OFFSET(Rect!$M$7,O$3-1,),OFFSET(Circular!$M$3,O$3-1,))</f>
        <v>33.839999999999996</v>
      </c>
      <c r="P5" s="54">
        <f ca="1">IF(P9="Rectangular",OFFSET(Rect!$M$7,P$3-1,),OFFSET(Circular!$M$3,P$3-1,))</f>
        <v>34.4</v>
      </c>
      <c r="Q5" s="54">
        <f ca="1">IF(Q9="Rectangular",OFFSET(Rect!$M$7,Q$3-1,),OFFSET(Circular!$M$3,Q$3-1,))</f>
        <v>63.6</v>
      </c>
      <c r="R5" s="54">
        <f ca="1">IF(R9="Rectangular",OFFSET(Rect!$M$7,R$3-1,),OFFSET(Circular!$M$3,R$3-1,))</f>
        <v>30</v>
      </c>
      <c r="S5" s="54">
        <f ca="1">IF(S9="Rectangular",OFFSET(Rect!$M$7,S$3-1,),OFFSET(Circular!$M$3,S$3-1,))</f>
        <v>33.119999999999997</v>
      </c>
      <c r="T5" s="54">
        <f ca="1">IF(T9="Rectangular",OFFSET(Rect!$M$7,T$3-1,),OFFSET(Circular!$M$3,T$3-1,))</f>
        <v>39</v>
      </c>
      <c r="U5" s="54">
        <f ca="1">IF(U9="Rectangular",OFFSET(Rect!$M$7,U$3-1,),OFFSET(Circular!$M$3,U$3-1,))</f>
        <v>30</v>
      </c>
      <c r="V5" s="54">
        <f ca="1">IF(V9="Rectangular",OFFSET(Rect!$M$7,V$3-1,),OFFSET(Circular!$M$3,V$3-1,))</f>
        <v>41.680000000000007</v>
      </c>
      <c r="W5" s="54">
        <f ca="1">IF(W9="Rectangular",OFFSET(Rect!$M$7,W$3-1,),OFFSET(Circular!$M$3,W$3-1,))</f>
        <v>63.6</v>
      </c>
      <c r="X5" s="54">
        <f ca="1">IF(X9="Rectangular",OFFSET(Rect!$M$7,X$3-1,),OFFSET(Circular!$M$3,X$3-1,))</f>
        <v>63.6</v>
      </c>
      <c r="Y5" s="54">
        <f ca="1">IF(Y9="Rectangular",OFFSET(Rect!$M$7,Y$3-1,),OFFSET(Circular!$M$3,Y$3-1,))</f>
        <v>35.200000000000003</v>
      </c>
      <c r="Z5" s="54">
        <f ca="1">IF(Z9="Rectangular",OFFSET(Rect!$M$7,Z$3-1,),OFFSET(Circular!$M$3,Z$3-1,))</f>
        <v>77</v>
      </c>
      <c r="AA5" s="54">
        <f ca="1">IF(AA9="Rectangular",OFFSET(Rect!$M$7,AA$3-1,),OFFSET(Circular!$M$3,AA$3-1,))</f>
        <v>52.64</v>
      </c>
      <c r="AB5" s="54">
        <f ca="1">IF(AB9="Rectangular",OFFSET(Rect!$M$7,AB$3-1,),OFFSET(Circular!$M$3,AB$3-1,))</f>
        <v>34.4</v>
      </c>
      <c r="AC5" s="54">
        <f ca="1">IF(AC9="Rectangular",OFFSET(Rect!$M$7,AC$3-1,),OFFSET(Circular!$M$3,AC$3-1,))</f>
        <v>85.8</v>
      </c>
      <c r="AD5" s="54">
        <f ca="1">IF(AD9="Rectangular",OFFSET(Rect!$M$7,AD$3-1,),OFFSET(Circular!$M$3,AD$3-1,))</f>
        <v>62.4</v>
      </c>
      <c r="AE5" s="54">
        <f ca="1">IF(AE9="Rectangular",OFFSET(Rect!$M$7,AE$3-1,),OFFSET(Circular!$M$3,AE$3-1,))</f>
        <v>46.88</v>
      </c>
      <c r="AF5" s="54">
        <f ca="1">IF(AF9="Rectangular",OFFSET(Rect!$M$7,AF$3-1,),OFFSET(Circular!$M$3,AF$3-1,))</f>
        <v>20</v>
      </c>
      <c r="AG5" s="54">
        <f ca="1">IF(AG9="Rectangular",OFFSET(Rect!$M$7,AG$3-1,),OFFSET(Circular!$M$3,AG$3-1,))</f>
        <v>35.799999999999997</v>
      </c>
      <c r="AH5" s="54">
        <f ca="1">IF(AH9="Rectangular",OFFSET(Rect!$M$7,AH$3-1,),OFFSET(Circular!$M$3,AH$3-1,))</f>
        <v>36.4</v>
      </c>
      <c r="AI5" s="54">
        <f ca="1">IF(AI9="Rectangular",OFFSET(Rect!$M$7,AI$3-1,),OFFSET(Circular!$M$3,AI$3-1,))</f>
        <v>43.04</v>
      </c>
      <c r="AJ5" s="54">
        <f ca="1">IF(AJ9="Rectangular",OFFSET(Rect!$M$7,AJ$3-1,),OFFSET(Circular!$M$3,AJ$3-1,))</f>
        <v>41</v>
      </c>
      <c r="AK5" s="54">
        <f ca="1">IF(AK9="Rectangular",OFFSET(Rect!$M$7,AK$3-1,),OFFSET(Circular!$M$3,AK$3-1,))</f>
        <v>33.76</v>
      </c>
      <c r="AL5" s="54">
        <f ca="1">IF(AL9="Rectangular",OFFSET(Rect!$M$7,AL$3-1,),OFFSET(Circular!$M$3,AL$3-1,))</f>
        <v>49.9</v>
      </c>
      <c r="AM5" s="54">
        <f ca="1">IF(AM9="Rectangular",OFFSET(Rect!$M$7,AM$3-1,),OFFSET(Circular!$M$3,AM$3-1,))</f>
        <v>77</v>
      </c>
      <c r="AN5" s="54">
        <f ca="1">IF(AN9="Rectangular",OFFSET(Rect!$M$7,AN$3-1,),OFFSET(Circular!$M$3,AN$3-1,))</f>
        <v>31.4</v>
      </c>
      <c r="AO5" s="54">
        <f ca="1">IF(AO9="Rectangular",OFFSET(Rect!$M$7,AO$3-1,),OFFSET(Circular!$M$3,AO$3-1,))</f>
        <v>65</v>
      </c>
      <c r="AP5" s="54">
        <f ca="1">IF(AP9="Rectangular",OFFSET(Rect!$M$7,AP$3-1,),OFFSET(Circular!$M$3,AP$3-1,))</f>
        <v>35.6</v>
      </c>
      <c r="AQ5" s="54">
        <f ca="1">IF(AQ9="Rectangular",OFFSET(Rect!$M$7,AQ$3-1,),OFFSET(Circular!$M$3,AQ$3-1,))</f>
        <v>125.2</v>
      </c>
      <c r="AR5" s="54">
        <f ca="1">IF(AR9="Rectangular",OFFSET(Rect!$M$7,AR$3-1,),OFFSET(Circular!$M$3,AR$3-1,))</f>
        <v>35.44</v>
      </c>
      <c r="AS5" s="54">
        <f ca="1">IF(AS9="Rectangular",OFFSET(Rect!$M$7,AS$3-1,),OFFSET(Circular!$M$3,AS$3-1,))</f>
        <v>77</v>
      </c>
      <c r="AT5" s="54">
        <f ca="1">IF(AT9="Rectangular",OFFSET(Rect!$M$7,AT$3-1,),OFFSET(Circular!$M$3,AT$3-1,))</f>
        <v>33.839999999999996</v>
      </c>
    </row>
    <row r="6" spans="1:46" ht="16.2" thickBot="1" x14ac:dyDescent="0.35">
      <c r="B6" s="35" t="s">
        <v>463</v>
      </c>
      <c r="C6" s="63" t="s">
        <v>395</v>
      </c>
      <c r="D6" s="54">
        <f ca="1">IF(D9="Rectangular",OFFSET(Rect!$I$7,D$3-1,),OFFSET(Circular!$H$3,D$3-1,))</f>
        <v>184200</v>
      </c>
      <c r="E6" s="54">
        <f ca="1">IF(E9="Rectangular",OFFSET(Rect!$I$7,E$3-1,),OFFSET(Circular!$H$3,E$3-1,))</f>
        <v>215000</v>
      </c>
      <c r="F6" s="54">
        <f ca="1">IF(F9="Rectangular",OFFSET(Rect!$I$7,F$3-1,),OFFSET(Circular!$H$3,F$3-1,))</f>
        <v>195000</v>
      </c>
      <c r="G6" s="54">
        <f ca="1">IF(G9="Rectangular",OFFSET(Rect!$I$7,G$3-1,),OFFSET(Circular!$H$3,G$3-1,))</f>
        <v>202000</v>
      </c>
      <c r="H6" s="54">
        <f ca="1">IF(H9="Rectangular",OFFSET(Rect!$I$7,H$3-1,),OFFSET(Circular!$H$3,H$3-1,))</f>
        <v>184433</v>
      </c>
      <c r="I6" s="54">
        <f ca="1">IF(I9="Rectangular",OFFSET(Rect!$I$7,I$3-1,),OFFSET(Circular!$H$3,I$3-1,))</f>
        <v>199500</v>
      </c>
      <c r="J6" s="54">
        <f ca="1">IF(J9="Rectangular",OFFSET(Rect!$I$7,J$3-1,),OFFSET(Circular!$H$3,J$3-1,))</f>
        <v>202000</v>
      </c>
      <c r="K6" s="54">
        <f ca="1">IF(K9="Rectangular",OFFSET(Rect!$I$7,K$3-1,),OFFSET(Circular!$H$3,K$3-1,))</f>
        <v>195000</v>
      </c>
      <c r="L6" s="54">
        <f ca="1">IF(L9="Rectangular",OFFSET(Rect!$I$7,L$3-1,),OFFSET(Circular!$H$3,L$3-1,))</f>
        <v>195000</v>
      </c>
      <c r="M6" s="54">
        <f ca="1">IF(M9="Rectangular",OFFSET(Rect!$I$7,M$3-1,),OFFSET(Circular!$H$3,M$3-1,))</f>
        <v>185000</v>
      </c>
      <c r="N6" s="54">
        <f ca="1">IF(N9="Rectangular",OFFSET(Rect!$I$7,N$3-1,),OFFSET(Circular!$H$3,N$3-1,))</f>
        <v>202000</v>
      </c>
      <c r="O6" s="54">
        <f ca="1">IF(O9="Rectangular",OFFSET(Rect!$I$7,O$3-1,),OFFSET(Circular!$H$3,O$3-1,))</f>
        <v>199500</v>
      </c>
      <c r="P6" s="54">
        <f ca="1">IF(P9="Rectangular",OFFSET(Rect!$I$7,P$3-1,),OFFSET(Circular!$H$3,P$3-1,))</f>
        <v>202000</v>
      </c>
      <c r="Q6" s="54">
        <f ca="1">IF(Q9="Rectangular",OFFSET(Rect!$I$7,Q$3-1,),OFFSET(Circular!$H$3,Q$3-1,))</f>
        <v>202000</v>
      </c>
      <c r="R6" s="54">
        <f ca="1">IF(R9="Rectangular",OFFSET(Rect!$I$7,R$3-1,),OFFSET(Circular!$H$3,R$3-1,))</f>
        <v>195000</v>
      </c>
      <c r="S6" s="54">
        <f ca="1">IF(S9="Rectangular",OFFSET(Rect!$I$7,S$3-1,),OFFSET(Circular!$H$3,S$3-1,))</f>
        <v>199500</v>
      </c>
      <c r="T6" s="54">
        <f ca="1">IF(T9="Rectangular",OFFSET(Rect!$I$7,T$3-1,),OFFSET(Circular!$H$3,T$3-1,))</f>
        <v>198100</v>
      </c>
      <c r="U6" s="54">
        <f ca="1">IF(U9="Rectangular",OFFSET(Rect!$I$7,U$3-1,),OFFSET(Circular!$H$3,U$3-1,))</f>
        <v>195000</v>
      </c>
      <c r="V6" s="54">
        <f ca="1">IF(V9="Rectangular",OFFSET(Rect!$I$7,V$3-1,),OFFSET(Circular!$H$3,V$3-1,))</f>
        <v>199500</v>
      </c>
      <c r="W6" s="54">
        <f ca="1">IF(W9="Rectangular",OFFSET(Rect!$I$7,W$3-1,),OFFSET(Circular!$H$3,W$3-1,))</f>
        <v>201000</v>
      </c>
      <c r="X6" s="54">
        <f ca="1">IF(X9="Rectangular",OFFSET(Rect!$I$7,X$3-1,),OFFSET(Circular!$H$3,X$3-1,))</f>
        <v>202000</v>
      </c>
      <c r="Y6" s="54">
        <f ca="1">IF(Y9="Rectangular",OFFSET(Rect!$I$7,Y$3-1,),OFFSET(Circular!$H$3,Y$3-1,))</f>
        <v>177000</v>
      </c>
      <c r="Z6" s="54">
        <f ca="1">IF(Z9="Rectangular",OFFSET(Rect!$I$7,Z$3-1,),OFFSET(Circular!$H$3,Z$3-1,))</f>
        <v>188700</v>
      </c>
      <c r="AA6" s="54">
        <f ca="1">IF(AA9="Rectangular",OFFSET(Rect!$I$7,AA$3-1,),OFFSET(Circular!$H$3,AA$3-1,))</f>
        <v>199500</v>
      </c>
      <c r="AB6" s="54">
        <f ca="1">IF(AB9="Rectangular",OFFSET(Rect!$I$7,AB$3-1,),OFFSET(Circular!$H$3,AB$3-1,))</f>
        <v>188700</v>
      </c>
      <c r="AC6" s="54">
        <f ca="1">IF(AC9="Rectangular",OFFSET(Rect!$I$7,AC$3-1,),OFFSET(Circular!$H$3,AC$3-1,))</f>
        <v>201000</v>
      </c>
      <c r="AD6" s="54">
        <f ca="1">IF(AD9="Rectangular",OFFSET(Rect!$I$7,AD$3-1,),OFFSET(Circular!$H$3,AD$3-1,))</f>
        <v>195000</v>
      </c>
      <c r="AE6" s="54">
        <f ca="1">IF(AE9="Rectangular",OFFSET(Rect!$I$7,AE$3-1,),OFFSET(Circular!$H$3,AE$3-1,))</f>
        <v>185000</v>
      </c>
      <c r="AF6" s="54">
        <f ca="1">IF(AF9="Rectangular",OFFSET(Rect!$I$7,AF$3-1,),OFFSET(Circular!$H$3,AF$3-1,))</f>
        <v>195000</v>
      </c>
      <c r="AG6" s="54">
        <f ca="1">IF(AG9="Rectangular",OFFSET(Rect!$I$7,AG$3-1,),OFFSET(Circular!$H$3,AG$3-1,))</f>
        <v>195000</v>
      </c>
      <c r="AH6" s="54">
        <f ca="1">IF(AH9="Rectangular",OFFSET(Rect!$I$7,AH$3-1,),OFFSET(Circular!$H$3,AH$3-1,))</f>
        <v>202000</v>
      </c>
      <c r="AI6" s="54">
        <f ca="1">IF(AI9="Rectangular",OFFSET(Rect!$I$7,AI$3-1,),OFFSET(Circular!$H$3,AI$3-1,))</f>
        <v>192330</v>
      </c>
      <c r="AJ6" s="54">
        <f ca="1">IF(AJ9="Rectangular",OFFSET(Rect!$I$7,AJ$3-1,),OFFSET(Circular!$H$3,AJ$3-1,))</f>
        <v>196300</v>
      </c>
      <c r="AK6" s="54">
        <f ca="1">IF(AK9="Rectangular",OFFSET(Rect!$I$7,AK$3-1,),OFFSET(Circular!$H$3,AK$3-1,))</f>
        <v>184433</v>
      </c>
      <c r="AL6" s="54">
        <f ca="1">IF(AL9="Rectangular",OFFSET(Rect!$I$7,AL$3-1,),OFFSET(Circular!$H$3,AL$3-1,))</f>
        <v>202000</v>
      </c>
      <c r="AM6" s="54">
        <f ca="1">IF(AM9="Rectangular",OFFSET(Rect!$I$7,AM$3-1,),OFFSET(Circular!$H$3,AM$3-1,))</f>
        <v>188700</v>
      </c>
      <c r="AN6" s="54">
        <f ca="1">IF(AN9="Rectangular",OFFSET(Rect!$I$7,AN$3-1,),OFFSET(Circular!$H$3,AN$3-1,))</f>
        <v>195000</v>
      </c>
      <c r="AO6" s="54">
        <f ca="1">IF(AO9="Rectangular",OFFSET(Rect!$I$7,AO$3-1,),OFFSET(Circular!$H$3,AO$3-1,))</f>
        <v>191900</v>
      </c>
      <c r="AP6" s="54">
        <f ca="1">IF(AP9="Rectangular",OFFSET(Rect!$I$7,AP$3-1,),OFFSET(Circular!$H$3,AP$3-1,))</f>
        <v>203500</v>
      </c>
      <c r="AQ6" s="54">
        <f ca="1">IF(AQ9="Rectangular",OFFSET(Rect!$I$7,AQ$3-1,),OFFSET(Circular!$H$3,AQ$3-1,))</f>
        <v>201000</v>
      </c>
      <c r="AR6" s="54">
        <f ca="1">IF(AR9="Rectangular",OFFSET(Rect!$I$7,AR$3-1,),OFFSET(Circular!$H$3,AR$3-1,))</f>
        <v>198350</v>
      </c>
      <c r="AS6" s="54">
        <f ca="1">IF(AS9="Rectangular",OFFSET(Rect!$I$7,AS$3-1,),OFFSET(Circular!$H$3,AS$3-1,))</f>
        <v>195300</v>
      </c>
      <c r="AT6" s="54">
        <f ca="1">IF(AT9="Rectangular",OFFSET(Rect!$I$7,AT$3-1,),OFFSET(Circular!$H$3,AT$3-1,))</f>
        <v>203500</v>
      </c>
    </row>
    <row r="7" spans="1:46" s="40" customFormat="1" ht="15" thickBot="1" x14ac:dyDescent="0.35">
      <c r="B7" s="37"/>
      <c r="C7" s="64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</row>
    <row r="8" spans="1:46" s="40" customFormat="1" ht="15" thickBot="1" x14ac:dyDescent="0.35">
      <c r="A8"/>
      <c r="B8" s="135" t="s">
        <v>399</v>
      </c>
      <c r="C8" s="1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</row>
    <row r="9" spans="1:46" x14ac:dyDescent="0.3">
      <c r="B9" s="41" t="s">
        <v>401</v>
      </c>
      <c r="C9" s="65"/>
      <c r="D9" s="55" t="s">
        <v>402</v>
      </c>
      <c r="E9" s="55" t="s">
        <v>402</v>
      </c>
      <c r="F9" s="55" t="s">
        <v>402</v>
      </c>
      <c r="G9" s="55" t="s">
        <v>402</v>
      </c>
      <c r="H9" s="55" t="s">
        <v>402</v>
      </c>
      <c r="I9" s="55" t="s">
        <v>402</v>
      </c>
      <c r="J9" s="55" t="s">
        <v>402</v>
      </c>
      <c r="K9" s="55" t="s">
        <v>402</v>
      </c>
      <c r="L9" s="55" t="s">
        <v>402</v>
      </c>
      <c r="M9" s="55" t="s">
        <v>402</v>
      </c>
      <c r="N9" s="55" t="s">
        <v>402</v>
      </c>
      <c r="O9" s="55" t="s">
        <v>402</v>
      </c>
      <c r="P9" s="55" t="s">
        <v>402</v>
      </c>
      <c r="Q9" s="55" t="s">
        <v>402</v>
      </c>
      <c r="R9" s="55" t="s">
        <v>402</v>
      </c>
      <c r="S9" s="55" t="s">
        <v>402</v>
      </c>
      <c r="T9" s="55" t="s">
        <v>402</v>
      </c>
      <c r="U9" s="55" t="s">
        <v>402</v>
      </c>
      <c r="V9" s="55" t="s">
        <v>402</v>
      </c>
      <c r="W9" s="55" t="s">
        <v>402</v>
      </c>
      <c r="X9" s="55" t="s">
        <v>402</v>
      </c>
      <c r="Y9" s="55" t="s">
        <v>402</v>
      </c>
      <c r="Z9" s="55" t="s">
        <v>402</v>
      </c>
      <c r="AA9" s="55" t="s">
        <v>402</v>
      </c>
      <c r="AB9" s="55" t="s">
        <v>402</v>
      </c>
      <c r="AC9" s="55" t="s">
        <v>402</v>
      </c>
      <c r="AD9" s="55" t="s">
        <v>402</v>
      </c>
      <c r="AE9" s="55" t="s">
        <v>402</v>
      </c>
      <c r="AF9" s="55" t="s">
        <v>402</v>
      </c>
      <c r="AG9" s="55" t="s">
        <v>402</v>
      </c>
      <c r="AH9" s="55" t="s">
        <v>402</v>
      </c>
      <c r="AI9" s="55" t="s">
        <v>402</v>
      </c>
      <c r="AJ9" s="55" t="s">
        <v>402</v>
      </c>
      <c r="AK9" s="55" t="s">
        <v>402</v>
      </c>
      <c r="AL9" s="55" t="s">
        <v>402</v>
      </c>
      <c r="AM9" s="55" t="s">
        <v>402</v>
      </c>
      <c r="AN9" s="55" t="s">
        <v>402</v>
      </c>
      <c r="AO9" s="55" t="s">
        <v>402</v>
      </c>
      <c r="AP9" s="55" t="s">
        <v>402</v>
      </c>
      <c r="AQ9" s="55" t="s">
        <v>402</v>
      </c>
      <c r="AR9" s="55" t="s">
        <v>402</v>
      </c>
      <c r="AS9" s="55" t="s">
        <v>402</v>
      </c>
      <c r="AT9" s="55" t="s">
        <v>402</v>
      </c>
    </row>
    <row r="10" spans="1:46" x14ac:dyDescent="0.3">
      <c r="B10" s="34" t="s">
        <v>404</v>
      </c>
      <c r="C10" s="62" t="s">
        <v>400</v>
      </c>
      <c r="D10" s="53">
        <f ca="1">IF(D9="Rectangular",OFFSET(Rect!$G$7,D$3-1,),OFFSET(Circular!$F$3,D$3-1,))</f>
        <v>440</v>
      </c>
      <c r="E10" s="53">
        <f ca="1">IF(E9="Rectangular",OFFSET(Rect!$G$7,E$3-1,),OFFSET(Circular!$F$3,E$3-1,))</f>
        <v>444.8</v>
      </c>
      <c r="F10" s="53">
        <f ca="1">IF(F9="Rectangular",OFFSET(Rect!$G$7,F$3-1,),OFFSET(Circular!$F$3,F$3-1,))</f>
        <v>343.2</v>
      </c>
      <c r="G10" s="53">
        <f ca="1">IF(G9="Rectangular",OFFSET(Rect!$G$7,G$3-1,),OFFSET(Circular!$F$3,G$3-1,))</f>
        <v>216</v>
      </c>
      <c r="H10" s="53">
        <f ca="1">IF(H9="Rectangular",OFFSET(Rect!$G$7,H$3-1,),OFFSET(Circular!$F$3,H$3-1,))</f>
        <v>480</v>
      </c>
      <c r="I10" s="53">
        <f ca="1">IF(I9="Rectangular",OFFSET(Rect!$G$7,I$3-1,),OFFSET(Circular!$F$3,I$3-1,))</f>
        <v>350</v>
      </c>
      <c r="J10" s="53">
        <f ca="1">IF(J9="Rectangular",OFFSET(Rect!$G$7,J$3-1,),OFFSET(Circular!$F$3,J$3-1,))</f>
        <v>270</v>
      </c>
      <c r="K10" s="53">
        <f ca="1">IF(K9="Rectangular",OFFSET(Rect!$G$7,K$3-1,),OFFSET(Circular!$F$3,K$3-1,))</f>
        <v>400</v>
      </c>
      <c r="L10" s="53">
        <f ca="1">IF(L9="Rectangular",OFFSET(Rect!$G$7,L$3-1,),OFFSET(Circular!$F$3,L$3-1,))</f>
        <v>300</v>
      </c>
      <c r="M10" s="53">
        <f ca="1">IF(M9="Rectangular",OFFSET(Rect!$G$7,M$3-1,),OFFSET(Circular!$F$3,M$3-1,))</f>
        <v>360</v>
      </c>
      <c r="N10" s="53">
        <f ca="1">IF(N9="Rectangular",OFFSET(Rect!$G$7,N$3-1,),OFFSET(Circular!$F$3,N$3-1,))</f>
        <v>228.9</v>
      </c>
      <c r="O10" s="53">
        <f ca="1">IF(O9="Rectangular",OFFSET(Rect!$G$7,O$3-1,),OFFSET(Circular!$F$3,O$3-1,))</f>
        <v>350</v>
      </c>
      <c r="P10" s="53">
        <f ca="1">IF(P9="Rectangular",OFFSET(Rect!$G$7,P$3-1,),OFFSET(Circular!$F$3,P$3-1,))</f>
        <v>190</v>
      </c>
      <c r="Q10" s="53">
        <f ca="1">IF(Q9="Rectangular",OFFSET(Rect!$G$7,Q$3-1,),OFFSET(Circular!$F$3,Q$3-1,))</f>
        <v>217</v>
      </c>
      <c r="R10" s="53">
        <f ca="1">IF(R9="Rectangular",OFFSET(Rect!$G$7,R$3-1,),OFFSET(Circular!$F$3,R$3-1,))</f>
        <v>400</v>
      </c>
      <c r="S10" s="53">
        <f ca="1">IF(S9="Rectangular",OFFSET(Rect!$G$7,S$3-1,),OFFSET(Circular!$F$3,S$3-1,))</f>
        <v>350</v>
      </c>
      <c r="T10" s="53">
        <f ca="1">IF(T9="Rectangular",OFFSET(Rect!$G$7,T$3-1,),OFFSET(Circular!$F$3,T$3-1,))</f>
        <v>412</v>
      </c>
      <c r="U10" s="53">
        <f ca="1">IF(U9="Rectangular",OFFSET(Rect!$G$7,U$3-1,),OFFSET(Circular!$F$3,U$3-1,))</f>
        <v>450</v>
      </c>
      <c r="V10" s="53">
        <f ca="1">IF(V9="Rectangular",OFFSET(Rect!$G$7,V$3-1,),OFFSET(Circular!$F$3,V$3-1,))</f>
        <v>350</v>
      </c>
      <c r="W10" s="53">
        <f ca="1">IF(W9="Rectangular",OFFSET(Rect!$G$7,W$3-1,),OFFSET(Circular!$F$3,W$3-1,))</f>
        <v>266</v>
      </c>
      <c r="X10" s="53">
        <f ca="1">IF(X9="Rectangular",OFFSET(Rect!$G$7,X$3-1,),OFFSET(Circular!$F$3,X$3-1,))</f>
        <v>216</v>
      </c>
      <c r="Y10" s="53">
        <f ca="1">IF(Y9="Rectangular",OFFSET(Rect!$G$7,Y$3-1,),OFFSET(Circular!$F$3,Y$3-1,))</f>
        <v>480</v>
      </c>
      <c r="Z10" s="53">
        <f ca="1">IF(Z9="Rectangular",OFFSET(Rect!$G$7,Z$3-1,),OFFSET(Circular!$F$3,Z$3-1,))</f>
        <v>151</v>
      </c>
      <c r="AA10" s="53">
        <f ca="1">IF(AA9="Rectangular",OFFSET(Rect!$G$7,AA$3-1,),OFFSET(Circular!$F$3,AA$3-1,))</f>
        <v>350</v>
      </c>
      <c r="AB10" s="53">
        <f ca="1">IF(AB9="Rectangular",OFFSET(Rect!$G$7,AB$3-1,),OFFSET(Circular!$F$3,AB$3-1,))</f>
        <v>151</v>
      </c>
      <c r="AC10" s="53">
        <f ca="1">IF(AC9="Rectangular",OFFSET(Rect!$G$7,AC$3-1,),OFFSET(Circular!$F$3,AC$3-1,))</f>
        <v>496.2</v>
      </c>
      <c r="AD10" s="53">
        <f ca="1">IF(AD9="Rectangular",OFFSET(Rect!$G$7,AD$3-1,),OFFSET(Circular!$F$3,AD$3-1,))</f>
        <v>375</v>
      </c>
      <c r="AE10" s="53">
        <f ca="1">IF(AE9="Rectangular",OFFSET(Rect!$G$7,AE$3-1,),OFFSET(Circular!$F$3,AE$3-1,))</f>
        <v>360</v>
      </c>
      <c r="AF10" s="53">
        <f ca="1">IF(AF9="Rectangular",OFFSET(Rect!$G$7,AF$3-1,),OFFSET(Circular!$F$3,AF$3-1,))</f>
        <v>450</v>
      </c>
      <c r="AG10" s="53">
        <f ca="1">IF(AG9="Rectangular",OFFSET(Rect!$G$7,AG$3-1,),OFFSET(Circular!$F$3,AG$3-1,))</f>
        <v>150</v>
      </c>
      <c r="AH10" s="53">
        <f ca="1">IF(AH9="Rectangular",OFFSET(Rect!$G$7,AH$3-1,),OFFSET(Circular!$F$3,AH$3-1,))</f>
        <v>229.2</v>
      </c>
      <c r="AI10" s="53">
        <f ca="1">IF(AI9="Rectangular",OFFSET(Rect!$G$7,AI$3-1,),OFFSET(Circular!$F$3,AI$3-1,))</f>
        <v>975.2</v>
      </c>
      <c r="AJ10" s="53">
        <f ca="1">IF(AJ9="Rectangular",OFFSET(Rect!$G$7,AJ$3-1,),OFFSET(Circular!$F$3,AJ$3-1,))</f>
        <v>510</v>
      </c>
      <c r="AK10" s="53">
        <f ca="1">IF(AK9="Rectangular",OFFSET(Rect!$G$7,AK$3-1,),OFFSET(Circular!$F$3,AK$3-1,))</f>
        <v>480</v>
      </c>
      <c r="AL10" s="53">
        <f ca="1">IF(AL9="Rectangular",OFFSET(Rect!$G$7,AL$3-1,),OFFSET(Circular!$F$3,AL$3-1,))</f>
        <v>216</v>
      </c>
      <c r="AM10" s="53">
        <f ca="1">IF(AM9="Rectangular",OFFSET(Rect!$G$7,AM$3-1,),OFFSET(Circular!$F$3,AM$3-1,))</f>
        <v>151</v>
      </c>
      <c r="AN10" s="53">
        <f ca="1">IF(AN9="Rectangular",OFFSET(Rect!$G$7,AN$3-1,),OFFSET(Circular!$F$3,AN$3-1,))</f>
        <v>400</v>
      </c>
      <c r="AO10" s="53">
        <f ca="1">IF(AO9="Rectangular",OFFSET(Rect!$G$7,AO$3-1,),OFFSET(Circular!$F$3,AO$3-1,))</f>
        <v>300</v>
      </c>
      <c r="AP10" s="53">
        <f ca="1">IF(AP9="Rectangular",OFFSET(Rect!$G$7,AP$3-1,),OFFSET(Circular!$F$3,AP$3-1,))</f>
        <v>620</v>
      </c>
      <c r="AQ10" s="53">
        <f ca="1">IF(AQ9="Rectangular",OFFSET(Rect!$G$7,AQ$3-1,),OFFSET(Circular!$F$3,AQ$3-1,))</f>
        <v>536</v>
      </c>
      <c r="AR10" s="53">
        <f ca="1">IF(AR9="Rectangular",OFFSET(Rect!$G$7,AR$3-1,),OFFSET(Circular!$F$3,AR$3-1,))</f>
        <v>899.2</v>
      </c>
      <c r="AS10" s="53">
        <f ca="1">IF(AS9="Rectangular",OFFSET(Rect!$G$7,AS$3-1,),OFFSET(Circular!$F$3,AS$3-1,))</f>
        <v>348</v>
      </c>
      <c r="AT10" s="53">
        <f ca="1">IF(AT9="Rectangular",OFFSET(Rect!$G$7,AT$3-1,),OFFSET(Circular!$F$3,AT$3-1,))</f>
        <v>620</v>
      </c>
    </row>
    <row r="11" spans="1:46" x14ac:dyDescent="0.3">
      <c r="B11" s="34" t="s">
        <v>407</v>
      </c>
      <c r="C11" s="62" t="s">
        <v>400</v>
      </c>
      <c r="D11" s="53" t="str">
        <f ca="1">IF(D9="Rectangular",OFFSET(Rect!$D$7,D$3-1,),"-")</f>
        <v>-</v>
      </c>
      <c r="E11" s="53" t="str">
        <f ca="1">IF(E9="Rectangular",OFFSET(Rect!$D$7,E$3-1,),"-")</f>
        <v>-</v>
      </c>
      <c r="F11" s="53" t="str">
        <f ca="1">IF(F9="Rectangular",OFFSET(Rect!$D$7,F$3-1,),"-")</f>
        <v>-</v>
      </c>
      <c r="G11" s="53" t="str">
        <f ca="1">IF(G9="Rectangular",OFFSET(Rect!$D$7,G$3-1,),"-")</f>
        <v>-</v>
      </c>
      <c r="H11" s="53" t="str">
        <f ca="1">IF(H9="Rectangular",OFFSET(Rect!$D$7,H$3-1,),"-")</f>
        <v>-</v>
      </c>
      <c r="I11" s="53" t="str">
        <f ca="1">IF(I9="Rectangular",OFFSET(Rect!$D$7,I$3-1,),"-")</f>
        <v>-</v>
      </c>
      <c r="J11" s="53" t="str">
        <f ca="1">IF(J9="Rectangular",OFFSET(Rect!$D$7,J$3-1,),"-")</f>
        <v>-</v>
      </c>
      <c r="K11" s="53" t="str">
        <f ca="1">IF(K9="Rectangular",OFFSET(Rect!$D$7,K$3-1,),"-")</f>
        <v>-</v>
      </c>
      <c r="L11" s="53" t="str">
        <f ca="1">IF(L9="Rectangular",OFFSET(Rect!$D$7,L$3-1,),"-")</f>
        <v>-</v>
      </c>
      <c r="M11" s="53" t="str">
        <f ca="1">IF(M9="Rectangular",OFFSET(Rect!$D$7,M$3-1,),"-")</f>
        <v>-</v>
      </c>
      <c r="N11" s="53" t="str">
        <f ca="1">IF(N9="Rectangular",OFFSET(Rect!$D$7,N$3-1,),"-")</f>
        <v>-</v>
      </c>
      <c r="O11" s="53" t="str">
        <f ca="1">IF(O9="Rectangular",OFFSET(Rect!$D$7,O$3-1,),"-")</f>
        <v>-</v>
      </c>
      <c r="P11" s="53" t="str">
        <f ca="1">IF(P9="Rectangular",OFFSET(Rect!$D$7,P$3-1,),"-")</f>
        <v>-</v>
      </c>
      <c r="Q11" s="53" t="str">
        <f ca="1">IF(Q9="Rectangular",OFFSET(Rect!$D$7,Q$3-1,),"-")</f>
        <v>-</v>
      </c>
      <c r="R11" s="53" t="str">
        <f ca="1">IF(R9="Rectangular",OFFSET(Rect!$D$7,R$3-1,),"-")</f>
        <v>-</v>
      </c>
      <c r="S11" s="53" t="str">
        <f ca="1">IF(S9="Rectangular",OFFSET(Rect!$D$7,S$3-1,),"-")</f>
        <v>-</v>
      </c>
      <c r="T11" s="53" t="str">
        <f ca="1">IF(T9="Rectangular",OFFSET(Rect!$D$7,T$3-1,),"-")</f>
        <v>-</v>
      </c>
      <c r="U11" s="53" t="str">
        <f ca="1">IF(U9="Rectangular",OFFSET(Rect!$D$7,U$3-1,),"-")</f>
        <v>-</v>
      </c>
      <c r="V11" s="53" t="str">
        <f ca="1">IF(V9="Rectangular",OFFSET(Rect!$D$7,V$3-1,),"-")</f>
        <v>-</v>
      </c>
      <c r="W11" s="53" t="str">
        <f ca="1">IF(W9="Rectangular",OFFSET(Rect!$D$7,W$3-1,),"-")</f>
        <v>-</v>
      </c>
      <c r="X11" s="53" t="str">
        <f ca="1">IF(X9="Rectangular",OFFSET(Rect!$D$7,X$3-1,),"-")</f>
        <v>-</v>
      </c>
      <c r="Y11" s="53" t="str">
        <f ca="1">IF(Y9="Rectangular",OFFSET(Rect!$D$7,Y$3-1,),"-")</f>
        <v>-</v>
      </c>
      <c r="Z11" s="53" t="str">
        <f ca="1">IF(Z9="Rectangular",OFFSET(Rect!$D$7,Z$3-1,),"-")</f>
        <v>-</v>
      </c>
      <c r="AA11" s="53" t="str">
        <f ca="1">IF(AA9="Rectangular",OFFSET(Rect!$D$7,AA$3-1,),"-")</f>
        <v>-</v>
      </c>
      <c r="AB11" s="53" t="str">
        <f ca="1">IF(AB9="Rectangular",OFFSET(Rect!$D$7,AB$3-1,),"-")</f>
        <v>-</v>
      </c>
      <c r="AC11" s="53" t="str">
        <f ca="1">IF(AC9="Rectangular",OFFSET(Rect!$D$7,AC$3-1,),"-")</f>
        <v>-</v>
      </c>
      <c r="AD11" s="53" t="str">
        <f ca="1">IF(AD9="Rectangular",OFFSET(Rect!$D$7,AD$3-1,),"-")</f>
        <v>-</v>
      </c>
      <c r="AE11" s="53" t="str">
        <f ca="1">IF(AE9="Rectangular",OFFSET(Rect!$D$7,AE$3-1,),"-")</f>
        <v>-</v>
      </c>
      <c r="AF11" s="53" t="str">
        <f ca="1">IF(AF9="Rectangular",OFFSET(Rect!$D$7,AF$3-1,),"-")</f>
        <v>-</v>
      </c>
      <c r="AG11" s="53" t="str">
        <f ca="1">IF(AG9="Rectangular",OFFSET(Rect!$D$7,AG$3-1,),"-")</f>
        <v>-</v>
      </c>
      <c r="AH11" s="53" t="str">
        <f ca="1">IF(AH9="Rectangular",OFFSET(Rect!$D$7,AH$3-1,),"-")</f>
        <v>-</v>
      </c>
      <c r="AI11" s="53" t="str">
        <f ca="1">IF(AI9="Rectangular",OFFSET(Rect!$D$7,AI$3-1,),"-")</f>
        <v>-</v>
      </c>
      <c r="AJ11" s="53" t="str">
        <f ca="1">IF(AJ9="Rectangular",OFFSET(Rect!$D$7,AJ$3-1,),"-")</f>
        <v>-</v>
      </c>
      <c r="AK11" s="53" t="str">
        <f ca="1">IF(AK9="Rectangular",OFFSET(Rect!$D$7,AK$3-1,),"-")</f>
        <v>-</v>
      </c>
      <c r="AL11" s="53" t="str">
        <f ca="1">IF(AL9="Rectangular",OFFSET(Rect!$D$7,AL$3-1,),"-")</f>
        <v>-</v>
      </c>
      <c r="AM11" s="53" t="str">
        <f ca="1">IF(AM9="Rectangular",OFFSET(Rect!$D$7,AM$3-1,),"-")</f>
        <v>-</v>
      </c>
      <c r="AN11" s="53" t="str">
        <f ca="1">IF(AN9="Rectangular",OFFSET(Rect!$D$7,AN$3-1,),"-")</f>
        <v>-</v>
      </c>
      <c r="AO11" s="53" t="str">
        <f ca="1">IF(AO9="Rectangular",OFFSET(Rect!$D$7,AO$3-1,),"-")</f>
        <v>-</v>
      </c>
      <c r="AP11" s="53" t="str">
        <f ca="1">IF(AP9="Rectangular",OFFSET(Rect!$D$7,AP$3-1,),"-")</f>
        <v>-</v>
      </c>
      <c r="AQ11" s="53" t="str">
        <f ca="1">IF(AQ9="Rectangular",OFFSET(Rect!$D$7,AQ$3-1,),"-")</f>
        <v>-</v>
      </c>
      <c r="AR11" s="53" t="str">
        <f ca="1">IF(AR9="Rectangular",OFFSET(Rect!$D$7,AR$3-1,),"-")</f>
        <v>-</v>
      </c>
      <c r="AS11" s="53" t="str">
        <f ca="1">IF(AS9="Rectangular",OFFSET(Rect!$D$7,AS$3-1,),"-")</f>
        <v>-</v>
      </c>
      <c r="AT11" s="53" t="str">
        <f ca="1">IF(AT9="Rectangular",OFFSET(Rect!$D$7,AT$3-1,),"-")</f>
        <v>-</v>
      </c>
    </row>
    <row r="12" spans="1:46" x14ac:dyDescent="0.3">
      <c r="B12" s="34" t="s">
        <v>406</v>
      </c>
      <c r="C12" s="62" t="s">
        <v>400</v>
      </c>
      <c r="D12" s="53" t="str">
        <f ca="1">IF(D9="Rectangular",OFFSET(Rect!$E$7,D$3-1,),"-")</f>
        <v>-</v>
      </c>
      <c r="E12" s="53" t="str">
        <f ca="1">IF(E9="Rectangular",OFFSET(Rect!$E$7,E$3-1,),"-")</f>
        <v>-</v>
      </c>
      <c r="F12" s="53" t="str">
        <f ca="1">IF(F9="Rectangular",OFFSET(Rect!$E$7,F$3-1,),"-")</f>
        <v>-</v>
      </c>
      <c r="G12" s="53" t="str">
        <f ca="1">IF(G9="Rectangular",OFFSET(Rect!$E$7,G$3-1,),"-")</f>
        <v>-</v>
      </c>
      <c r="H12" s="53" t="str">
        <f ca="1">IF(H9="Rectangular",OFFSET(Rect!$E$7,H$3-1,),"-")</f>
        <v>-</v>
      </c>
      <c r="I12" s="53" t="str">
        <f ca="1">IF(I9="Rectangular",OFFSET(Rect!$E$7,I$3-1,),"-")</f>
        <v>-</v>
      </c>
      <c r="J12" s="53" t="str">
        <f ca="1">IF(J9="Rectangular",OFFSET(Rect!$E$7,J$3-1,),"-")</f>
        <v>-</v>
      </c>
      <c r="K12" s="53" t="str">
        <f ca="1">IF(K9="Rectangular",OFFSET(Rect!$E$7,K$3-1,),"-")</f>
        <v>-</v>
      </c>
      <c r="L12" s="53" t="str">
        <f ca="1">IF(L9="Rectangular",OFFSET(Rect!$E$7,L$3-1,),"-")</f>
        <v>-</v>
      </c>
      <c r="M12" s="53" t="str">
        <f ca="1">IF(M9="Rectangular",OFFSET(Rect!$E$7,M$3-1,),"-")</f>
        <v>-</v>
      </c>
      <c r="N12" s="53" t="str">
        <f ca="1">IF(N9="Rectangular",OFFSET(Rect!$E$7,N$3-1,),"-")</f>
        <v>-</v>
      </c>
      <c r="O12" s="53" t="str">
        <f ca="1">IF(O9="Rectangular",OFFSET(Rect!$E$7,O$3-1,),"-")</f>
        <v>-</v>
      </c>
      <c r="P12" s="53" t="str">
        <f ca="1">IF(P9="Rectangular",OFFSET(Rect!$E$7,P$3-1,),"-")</f>
        <v>-</v>
      </c>
      <c r="Q12" s="53" t="str">
        <f ca="1">IF(Q9="Rectangular",OFFSET(Rect!$E$7,Q$3-1,),"-")</f>
        <v>-</v>
      </c>
      <c r="R12" s="53" t="str">
        <f ca="1">IF(R9="Rectangular",OFFSET(Rect!$E$7,R$3-1,),"-")</f>
        <v>-</v>
      </c>
      <c r="S12" s="53" t="str">
        <f ca="1">IF(S9="Rectangular",OFFSET(Rect!$E$7,S$3-1,),"-")</f>
        <v>-</v>
      </c>
      <c r="T12" s="53" t="str">
        <f ca="1">IF(T9="Rectangular",OFFSET(Rect!$E$7,T$3-1,),"-")</f>
        <v>-</v>
      </c>
      <c r="U12" s="53" t="str">
        <f ca="1">IF(U9="Rectangular",OFFSET(Rect!$E$7,U$3-1,),"-")</f>
        <v>-</v>
      </c>
      <c r="V12" s="53" t="str">
        <f ca="1">IF(V9="Rectangular",OFFSET(Rect!$E$7,V$3-1,),"-")</f>
        <v>-</v>
      </c>
      <c r="W12" s="53" t="str">
        <f ca="1">IF(W9="Rectangular",OFFSET(Rect!$E$7,W$3-1,),"-")</f>
        <v>-</v>
      </c>
      <c r="X12" s="53" t="str">
        <f ca="1">IF(X9="Rectangular",OFFSET(Rect!$E$7,X$3-1,),"-")</f>
        <v>-</v>
      </c>
      <c r="Y12" s="53" t="str">
        <f ca="1">IF(Y9="Rectangular",OFFSET(Rect!$E$7,Y$3-1,),"-")</f>
        <v>-</v>
      </c>
      <c r="Z12" s="53" t="str">
        <f ca="1">IF(Z9="Rectangular",OFFSET(Rect!$E$7,Z$3-1,),"-")</f>
        <v>-</v>
      </c>
      <c r="AA12" s="53" t="str">
        <f ca="1">IF(AA9="Rectangular",OFFSET(Rect!$E$7,AA$3-1,),"-")</f>
        <v>-</v>
      </c>
      <c r="AB12" s="53" t="str">
        <f ca="1">IF(AB9="Rectangular",OFFSET(Rect!$E$7,AB$3-1,),"-")</f>
        <v>-</v>
      </c>
      <c r="AC12" s="53" t="str">
        <f ca="1">IF(AC9="Rectangular",OFFSET(Rect!$E$7,AC$3-1,),"-")</f>
        <v>-</v>
      </c>
      <c r="AD12" s="53" t="str">
        <f ca="1">IF(AD9="Rectangular",OFFSET(Rect!$E$7,AD$3-1,),"-")</f>
        <v>-</v>
      </c>
      <c r="AE12" s="53" t="str">
        <f ca="1">IF(AE9="Rectangular",OFFSET(Rect!$E$7,AE$3-1,),"-")</f>
        <v>-</v>
      </c>
      <c r="AF12" s="53" t="str">
        <f ca="1">IF(AF9="Rectangular",OFFSET(Rect!$E$7,AF$3-1,),"-")</f>
        <v>-</v>
      </c>
      <c r="AG12" s="53" t="str">
        <f ca="1">IF(AG9="Rectangular",OFFSET(Rect!$E$7,AG$3-1,),"-")</f>
        <v>-</v>
      </c>
      <c r="AH12" s="53" t="str">
        <f ca="1">IF(AH9="Rectangular",OFFSET(Rect!$E$7,AH$3-1,),"-")</f>
        <v>-</v>
      </c>
      <c r="AI12" s="53" t="str">
        <f ca="1">IF(AI9="Rectangular",OFFSET(Rect!$E$7,AI$3-1,),"-")</f>
        <v>-</v>
      </c>
      <c r="AJ12" s="53" t="str">
        <f ca="1">IF(AJ9="Rectangular",OFFSET(Rect!$E$7,AJ$3-1,),"-")</f>
        <v>-</v>
      </c>
      <c r="AK12" s="53" t="str">
        <f ca="1">IF(AK9="Rectangular",OFFSET(Rect!$E$7,AK$3-1,),"-")</f>
        <v>-</v>
      </c>
      <c r="AL12" s="53" t="str">
        <f ca="1">IF(AL9="Rectangular",OFFSET(Rect!$E$7,AL$3-1,),"-")</f>
        <v>-</v>
      </c>
      <c r="AM12" s="53" t="str">
        <f ca="1">IF(AM9="Rectangular",OFFSET(Rect!$E$7,AM$3-1,),"-")</f>
        <v>-</v>
      </c>
      <c r="AN12" s="53" t="str">
        <f ca="1">IF(AN9="Rectangular",OFFSET(Rect!$E$7,AN$3-1,),"-")</f>
        <v>-</v>
      </c>
      <c r="AO12" s="53" t="str">
        <f ca="1">IF(AO9="Rectangular",OFFSET(Rect!$E$7,AO$3-1,),"-")</f>
        <v>-</v>
      </c>
      <c r="AP12" s="53" t="str">
        <f ca="1">IF(AP9="Rectangular",OFFSET(Rect!$E$7,AP$3-1,),"-")</f>
        <v>-</v>
      </c>
      <c r="AQ12" s="53" t="str">
        <f ca="1">IF(AQ9="Rectangular",OFFSET(Rect!$E$7,AQ$3-1,),"-")</f>
        <v>-</v>
      </c>
      <c r="AR12" s="53" t="str">
        <f ca="1">IF(AR9="Rectangular",OFFSET(Rect!$E$7,AR$3-1,),"-")</f>
        <v>-</v>
      </c>
      <c r="AS12" s="53" t="str">
        <f ca="1">IF(AS9="Rectangular",OFFSET(Rect!$E$7,AS$3-1,),"-")</f>
        <v>-</v>
      </c>
      <c r="AT12" s="53" t="str">
        <f ca="1">IF(AT9="Rectangular",OFFSET(Rect!$E$7,AT$3-1,),"-")</f>
        <v>-</v>
      </c>
    </row>
    <row r="13" spans="1:46" x14ac:dyDescent="0.3">
      <c r="B13" s="34" t="s">
        <v>405</v>
      </c>
      <c r="C13" s="62" t="s">
        <v>400</v>
      </c>
      <c r="D13" s="56">
        <f ca="1">IF(D9="Rectangular","-",OFFSET(Circular!$D$3,D$3-1,))</f>
        <v>101</v>
      </c>
      <c r="E13" s="56">
        <f ca="1">IF(E9="Rectangular","-",OFFSET(Circular!$D$3,E$3-1,))</f>
        <v>150.1</v>
      </c>
      <c r="F13" s="56">
        <f ca="1">IF(F9="Rectangular","-",OFFSET(Circular!$D$3,F$3-1,))</f>
        <v>114.4</v>
      </c>
      <c r="G13" s="56">
        <f ca="1">IF(G9="Rectangular","-",OFFSET(Circular!$D$3,G$3-1,))</f>
        <v>73.3</v>
      </c>
      <c r="H13" s="56">
        <f ca="1">IF(H9="Rectangular","-",OFFSET(Circular!$D$3,H$3-1,))</f>
        <v>159</v>
      </c>
      <c r="I13" s="56">
        <f ca="1">IF(I9="Rectangular","-",OFFSET(Circular!$D$3,I$3-1,))</f>
        <v>114</v>
      </c>
      <c r="J13" s="56">
        <f ca="1">IF(J9="Rectangular","-",OFFSET(Circular!$D$3,J$3-1,))</f>
        <v>88.9</v>
      </c>
      <c r="K13" s="56">
        <f ca="1">IF(K9="Rectangular","-",OFFSET(Circular!$D$3,K$3-1,))</f>
        <v>168.2</v>
      </c>
      <c r="L13" s="56">
        <f ca="1">IF(L9="Rectangular","-",OFFSET(Circular!$D$3,L$3-1,))</f>
        <v>101.6</v>
      </c>
      <c r="M13" s="56">
        <f ca="1">IF(M9="Rectangular","-",OFFSET(Circular!$D$3,M$3-1,))</f>
        <v>120</v>
      </c>
      <c r="N13" s="56">
        <f ca="1">IF(N9="Rectangular","-",OFFSET(Circular!$D$3,N$3-1,))</f>
        <v>76.3</v>
      </c>
      <c r="O13" s="56">
        <f ca="1">IF(O9="Rectangular","-",OFFSET(Circular!$D$3,O$3-1,))</f>
        <v>114</v>
      </c>
      <c r="P13" s="56">
        <f ca="1">IF(P9="Rectangular","-",OFFSET(Circular!$D$3,P$3-1,))</f>
        <v>76.38</v>
      </c>
      <c r="Q13" s="56">
        <f ca="1">IF(Q9="Rectangular","-",OFFSET(Circular!$D$3,Q$3-1,))</f>
        <v>73.3</v>
      </c>
      <c r="R13" s="56">
        <f ca="1">IF(R9="Rectangular","-",OFFSET(Circular!$D$3,R$3-1,))</f>
        <v>127</v>
      </c>
      <c r="S13" s="56">
        <f ca="1">IF(S9="Rectangular","-",OFFSET(Circular!$D$3,S$3-1,))</f>
        <v>114</v>
      </c>
      <c r="T13" s="56">
        <f ca="1">IF(T9="Rectangular","-",OFFSET(Circular!$D$3,T$3-1,))</f>
        <v>164.98</v>
      </c>
      <c r="U13" s="56">
        <f ca="1">IF(U9="Rectangular","-",OFFSET(Circular!$D$3,U$3-1,))</f>
        <v>152.4</v>
      </c>
      <c r="V13" s="56">
        <f ca="1">IF(V9="Rectangular","-",OFFSET(Circular!$D$3,V$3-1,))</f>
        <v>114</v>
      </c>
      <c r="W13" s="56">
        <f ca="1">IF(W9="Rectangular","-",OFFSET(Circular!$D$3,W$3-1,))</f>
        <v>89.3</v>
      </c>
      <c r="X13" s="56">
        <f ca="1">IF(X9="Rectangular","-",OFFSET(Circular!$D$3,X$3-1,))</f>
        <v>72.8</v>
      </c>
      <c r="Y13" s="56">
        <f ca="1">IF(Y9="Rectangular","-",OFFSET(Circular!$D$3,Y$3-1,))</f>
        <v>159</v>
      </c>
      <c r="Z13" s="56">
        <f ca="1">IF(Z9="Rectangular","-",OFFSET(Circular!$D$3,Z$3-1,))</f>
        <v>60.48</v>
      </c>
      <c r="AA13" s="56">
        <f ca="1">IF(AA9="Rectangular","-",OFFSET(Circular!$D$3,AA$3-1,))</f>
        <v>114</v>
      </c>
      <c r="AB13" s="56">
        <f ca="1">IF(AB9="Rectangular","-",OFFSET(Circular!$D$3,AB$3-1,))</f>
        <v>60.38</v>
      </c>
      <c r="AC13" s="56">
        <f ca="1">IF(AC9="Rectangular","-",OFFSET(Circular!$D$3,AC$3-1,))</f>
        <v>165.4</v>
      </c>
      <c r="AD13" s="56">
        <f ca="1">IF(AD9="Rectangular","-",OFFSET(Circular!$D$3,AD$3-1,))</f>
        <v>127</v>
      </c>
      <c r="AE13" s="56">
        <f ca="1">IF(AE9="Rectangular","-",OFFSET(Circular!$D$3,AE$3-1,))</f>
        <v>120</v>
      </c>
      <c r="AF13" s="56">
        <f ca="1">IF(AF9="Rectangular","-",OFFSET(Circular!$D$3,AF$3-1,))</f>
        <v>152.4</v>
      </c>
      <c r="AG13" s="56">
        <f ca="1">IF(AG9="Rectangular","-",OFFSET(Circular!$D$3,AG$3-1,))</f>
        <v>50.9</v>
      </c>
      <c r="AH13" s="56">
        <f ca="1">IF(AH9="Rectangular","-",OFFSET(Circular!$D$3,AH$3-1,))</f>
        <v>76.400000000000006</v>
      </c>
      <c r="AI13" s="56">
        <f ca="1">IF(AI9="Rectangular","-",OFFSET(Circular!$D$3,AI$3-1,))</f>
        <v>325</v>
      </c>
      <c r="AJ13" s="56">
        <f ca="1">IF(AJ9="Rectangular","-",OFFSET(Circular!$D$3,AJ$3-1,))</f>
        <v>169.7</v>
      </c>
      <c r="AK13" s="56">
        <f ca="1">IF(AK9="Rectangular","-",OFFSET(Circular!$D$3,AK$3-1,))</f>
        <v>159</v>
      </c>
      <c r="AL13" s="56">
        <f ca="1">IF(AL9="Rectangular","-",OFFSET(Circular!$D$3,AL$3-1,))</f>
        <v>72.900000000000006</v>
      </c>
      <c r="AM13" s="56">
        <f ca="1">IF(AM9="Rectangular","-",OFFSET(Circular!$D$3,AM$3-1,))</f>
        <v>60.48</v>
      </c>
      <c r="AN13" s="56">
        <f ca="1">IF(AN9="Rectangular","-",OFFSET(Circular!$D$3,AN$3-1,))</f>
        <v>101.2</v>
      </c>
      <c r="AO13" s="56">
        <f ca="1">IF(AO9="Rectangular","-",OFFSET(Circular!$D$3,AO$3-1,))</f>
        <v>104</v>
      </c>
      <c r="AP13" s="56">
        <f ca="1">IF(AP9="Rectangular","-",OFFSET(Circular!$D$3,AP$3-1,))</f>
        <v>219</v>
      </c>
      <c r="AQ13" s="56">
        <f ca="1">IF(AQ9="Rectangular","-",OFFSET(Circular!$D$3,AQ$3-1,))</f>
        <v>88.99</v>
      </c>
      <c r="AR13" s="56">
        <f ca="1">IF(AR9="Rectangular","-",OFFSET(Circular!$D$3,AR$3-1,))</f>
        <v>299</v>
      </c>
      <c r="AS13" s="56">
        <f ca="1">IF(AS9="Rectangular","-",OFFSET(Circular!$D$3,AS$3-1,))</f>
        <v>140.13</v>
      </c>
      <c r="AT13" s="56">
        <f ca="1">IF(AT9="Rectangular","-",OFFSET(Circular!$D$3,AT$3-1,))</f>
        <v>219</v>
      </c>
    </row>
    <row r="14" spans="1:46" x14ac:dyDescent="0.3">
      <c r="B14" s="34" t="s">
        <v>459</v>
      </c>
      <c r="C14" s="62" t="s">
        <v>400</v>
      </c>
      <c r="D14" s="53">
        <f ca="1">IF(D9="Rectangular",OFFSET(Rect!$F$7,D$3-1,),OFFSET(Circular!$E$3,D$3-1,))</f>
        <v>1.48</v>
      </c>
      <c r="E14" s="53">
        <f ca="1">IF(E9="Rectangular",OFFSET(Rect!$F$7,E$3-1,),OFFSET(Circular!$E$3,E$3-1,))</f>
        <v>1.68</v>
      </c>
      <c r="F14" s="53">
        <f ca="1">IF(F9="Rectangular",OFFSET(Rect!$F$7,F$3-1,),OFFSET(Circular!$E$3,F$3-1,))</f>
        <v>2.95</v>
      </c>
      <c r="G14" s="53">
        <f ca="1">IF(G9="Rectangular",OFFSET(Rect!$F$7,G$3-1,),OFFSET(Circular!$E$3,G$3-1,))</f>
        <v>2.79</v>
      </c>
      <c r="H14" s="53">
        <f ca="1">IF(H9="Rectangular",OFFSET(Rect!$F$7,H$3-1,),OFFSET(Circular!$E$3,H$3-1,))</f>
        <v>3.8</v>
      </c>
      <c r="I14" s="53">
        <f ca="1">IF(I9="Rectangular",OFFSET(Rect!$F$7,I$3-1,),OFFSET(Circular!$E$3,I$3-1,))</f>
        <v>4.2</v>
      </c>
      <c r="J14" s="53">
        <f ca="1">IF(J9="Rectangular",OFFSET(Rect!$F$7,J$3-1,),OFFSET(Circular!$E$3,J$3-1,))</f>
        <v>2.82</v>
      </c>
      <c r="K14" s="53">
        <f ca="1">IF(K9="Rectangular",OFFSET(Rect!$F$7,K$3-1,),OFFSET(Circular!$E$3,K$3-1,))</f>
        <v>3.15</v>
      </c>
      <c r="L14" s="53">
        <f ca="1">IF(L9="Rectangular",OFFSET(Rect!$F$7,L$3-1,),OFFSET(Circular!$E$3,L$3-1,))</f>
        <v>1.6</v>
      </c>
      <c r="M14" s="53">
        <f ca="1">IF(M9="Rectangular",OFFSET(Rect!$F$7,M$3-1,),OFFSET(Circular!$E$3,M$3-1,))</f>
        <v>1.77</v>
      </c>
      <c r="N14" s="53">
        <f ca="1">IF(N9="Rectangular",OFFSET(Rect!$F$7,N$3-1,),OFFSET(Circular!$E$3,N$3-1,))</f>
        <v>2.95</v>
      </c>
      <c r="O14" s="53">
        <f ca="1">IF(O9="Rectangular",OFFSET(Rect!$F$7,O$3-1,),OFFSET(Circular!$E$3,O$3-1,))</f>
        <v>4.2</v>
      </c>
      <c r="P14" s="53">
        <f ca="1">IF(P9="Rectangular",OFFSET(Rect!$F$7,P$3-1,),OFFSET(Circular!$E$3,P$3-1,))</f>
        <v>3.11</v>
      </c>
      <c r="Q14" s="53">
        <f ca="1">IF(Q9="Rectangular",OFFSET(Rect!$F$7,Q$3-1,),OFFSET(Circular!$E$3,Q$3-1,))</f>
        <v>2.84</v>
      </c>
      <c r="R14" s="53">
        <f ca="1">IF(R9="Rectangular",OFFSET(Rect!$F$7,R$3-1,),OFFSET(Circular!$E$3,R$3-1,))</f>
        <v>1.6</v>
      </c>
      <c r="S14" s="53">
        <f ca="1">IF(S9="Rectangular",OFFSET(Rect!$F$7,S$3-1,),OFFSET(Circular!$E$3,S$3-1,))</f>
        <v>4.2</v>
      </c>
      <c r="T14" s="53">
        <f ca="1">IF(T9="Rectangular",OFFSET(Rect!$F$7,T$3-1,),OFFSET(Circular!$E$3,T$3-1,))</f>
        <v>3.09</v>
      </c>
      <c r="U14" s="53">
        <f ca="1">IF(U9="Rectangular",OFFSET(Rect!$F$7,U$3-1,),OFFSET(Circular!$E$3,U$3-1,))</f>
        <v>1.6</v>
      </c>
      <c r="V14" s="53">
        <f ca="1">IF(V9="Rectangular",OFFSET(Rect!$F$7,V$3-1,),OFFSET(Circular!$E$3,V$3-1,))</f>
        <v>4.2</v>
      </c>
      <c r="W14" s="53">
        <f ca="1">IF(W9="Rectangular",OFFSET(Rect!$F$7,W$3-1,),OFFSET(Circular!$E$3,W$3-1,))</f>
        <v>3.12</v>
      </c>
      <c r="X14" s="53">
        <f ca="1">IF(X9="Rectangular",OFFSET(Rect!$F$7,X$3-1,),OFFSET(Circular!$E$3,X$3-1,))</f>
        <v>2.84</v>
      </c>
      <c r="Y14" s="53">
        <f ca="1">IF(Y9="Rectangular",OFFSET(Rect!$F$7,Y$3-1,),OFFSET(Circular!$E$3,Y$3-1,))</f>
        <v>4.5</v>
      </c>
      <c r="Z14" s="53">
        <f ca="1">IF(Z9="Rectangular",OFFSET(Rect!$F$7,Z$3-1,),OFFSET(Circular!$E$3,Z$3-1,))</f>
        <v>2.96</v>
      </c>
      <c r="AA14" s="53">
        <f ca="1">IF(AA9="Rectangular",OFFSET(Rect!$F$7,AA$3-1,),OFFSET(Circular!$E$3,AA$3-1,))</f>
        <v>4.2</v>
      </c>
      <c r="AB14" s="53">
        <f ca="1">IF(AB9="Rectangular",OFFSET(Rect!$F$7,AB$3-1,),OFFSET(Circular!$E$3,AB$3-1,))</f>
        <v>2.89</v>
      </c>
      <c r="AC14" s="53">
        <f ca="1">IF(AC9="Rectangular",OFFSET(Rect!$F$7,AC$3-1,),OFFSET(Circular!$E$3,AC$3-1,))</f>
        <v>2.96</v>
      </c>
      <c r="AD14" s="53">
        <f ca="1">IF(AD9="Rectangular",OFFSET(Rect!$F$7,AD$3-1,),OFFSET(Circular!$E$3,AD$3-1,))</f>
        <v>1.6</v>
      </c>
      <c r="AE14" s="53">
        <f ca="1">IF(AE9="Rectangular",OFFSET(Rect!$F$7,AE$3-1,),OFFSET(Circular!$E$3,AE$3-1,))</f>
        <v>1.77</v>
      </c>
      <c r="AF14" s="53">
        <f ca="1">IF(AF9="Rectangular",OFFSET(Rect!$F$7,AF$3-1,),OFFSET(Circular!$E$3,AF$3-1,))</f>
        <v>1.6</v>
      </c>
      <c r="AG14" s="53">
        <f ca="1">IF(AG9="Rectangular",OFFSET(Rect!$F$7,AG$3-1,),OFFSET(Circular!$E$3,AG$3-1,))</f>
        <v>3.07</v>
      </c>
      <c r="AH14" s="53">
        <f ca="1">IF(AH9="Rectangular",OFFSET(Rect!$F$7,AH$3-1,),OFFSET(Circular!$E$3,AH$3-1,))</f>
        <v>2.95</v>
      </c>
      <c r="AI14" s="53">
        <f ca="1">IF(AI9="Rectangular",OFFSET(Rect!$F$7,AI$3-1,),OFFSET(Circular!$E$3,AI$3-1,))</f>
        <v>7.85</v>
      </c>
      <c r="AJ14" s="53">
        <f ca="1">IF(AJ9="Rectangular",OFFSET(Rect!$F$7,AJ$3-1,),OFFSET(Circular!$E$3,AJ$3-1,))</f>
        <v>2.86</v>
      </c>
      <c r="AK14" s="53">
        <f ca="1">IF(AK9="Rectangular",OFFSET(Rect!$F$7,AK$3-1,),OFFSET(Circular!$E$3,AK$3-1,))</f>
        <v>3.8</v>
      </c>
      <c r="AL14" s="53">
        <f ca="1">IF(AL9="Rectangular",OFFSET(Rect!$F$7,AL$3-1,),OFFSET(Circular!$E$3,AL$3-1,))</f>
        <v>2.79</v>
      </c>
      <c r="AM14" s="53">
        <f ca="1">IF(AM9="Rectangular",OFFSET(Rect!$F$7,AM$3-1,),OFFSET(Circular!$E$3,AM$3-1,))</f>
        <v>2.88</v>
      </c>
      <c r="AN14" s="53">
        <f ca="1">IF(AN9="Rectangular",OFFSET(Rect!$F$7,AN$3-1,),OFFSET(Circular!$E$3,AN$3-1,))</f>
        <v>2.83</v>
      </c>
      <c r="AO14" s="53">
        <f ca="1">IF(AO9="Rectangular",OFFSET(Rect!$F$7,AO$3-1,),OFFSET(Circular!$E$3,AO$3-1,))</f>
        <v>2</v>
      </c>
      <c r="AP14" s="53">
        <f ca="1">IF(AP9="Rectangular",OFFSET(Rect!$F$7,AP$3-1,),OFFSET(Circular!$E$3,AP$3-1,))</f>
        <v>3.9</v>
      </c>
      <c r="AQ14" s="53">
        <f ca="1">IF(AQ9="Rectangular",OFFSET(Rect!$F$7,AQ$3-1,),OFFSET(Circular!$E$3,AQ$3-1,))</f>
        <v>2.76</v>
      </c>
      <c r="AR14" s="53">
        <f ca="1">IF(AR9="Rectangular",OFFSET(Rect!$F$7,AR$3-1,),OFFSET(Circular!$E$3,AR$3-1,))</f>
        <v>9.89</v>
      </c>
      <c r="AS14" s="53">
        <f ca="1">IF(AS9="Rectangular",OFFSET(Rect!$F$7,AS$3-1,),OFFSET(Circular!$E$3,AS$3-1,))</f>
        <v>3.05</v>
      </c>
      <c r="AT14" s="53">
        <f ca="1">IF(AT9="Rectangular",OFFSET(Rect!$F$7,AT$3-1,),OFFSET(Circular!$E$3,AT$3-1,))</f>
        <v>3.9</v>
      </c>
    </row>
    <row r="15" spans="1:46" ht="15.6" x14ac:dyDescent="0.3">
      <c r="B15" s="34" t="s">
        <v>457</v>
      </c>
      <c r="C15" s="62" t="s">
        <v>400</v>
      </c>
      <c r="D15" s="57" t="str">
        <f>IF(D9="Rectangular",D11-2*D14,"-")</f>
        <v>-</v>
      </c>
      <c r="E15" s="57" t="str">
        <f>IF(E9="Rectangular",E11-2*E14,"-")</f>
        <v>-</v>
      </c>
      <c r="F15" s="57" t="str">
        <f t="shared" ref="F15:AT15" si="0">IF(F9="Rectangular",F11-2*F14,"-")</f>
        <v>-</v>
      </c>
      <c r="G15" s="57" t="str">
        <f t="shared" si="0"/>
        <v>-</v>
      </c>
      <c r="H15" s="57" t="str">
        <f t="shared" si="0"/>
        <v>-</v>
      </c>
      <c r="I15" s="57" t="str">
        <f t="shared" si="0"/>
        <v>-</v>
      </c>
      <c r="J15" s="57" t="str">
        <f t="shared" si="0"/>
        <v>-</v>
      </c>
      <c r="K15" s="57" t="str">
        <f t="shared" si="0"/>
        <v>-</v>
      </c>
      <c r="L15" s="57" t="str">
        <f t="shared" si="0"/>
        <v>-</v>
      </c>
      <c r="M15" s="57" t="str">
        <f t="shared" si="0"/>
        <v>-</v>
      </c>
      <c r="N15" s="57" t="str">
        <f t="shared" si="0"/>
        <v>-</v>
      </c>
      <c r="O15" s="57" t="str">
        <f t="shared" si="0"/>
        <v>-</v>
      </c>
      <c r="P15" s="57" t="str">
        <f t="shared" si="0"/>
        <v>-</v>
      </c>
      <c r="Q15" s="57" t="str">
        <f t="shared" si="0"/>
        <v>-</v>
      </c>
      <c r="R15" s="57" t="str">
        <f t="shared" si="0"/>
        <v>-</v>
      </c>
      <c r="S15" s="57" t="str">
        <f t="shared" si="0"/>
        <v>-</v>
      </c>
      <c r="T15" s="57" t="str">
        <f t="shared" si="0"/>
        <v>-</v>
      </c>
      <c r="U15" s="57" t="str">
        <f t="shared" si="0"/>
        <v>-</v>
      </c>
      <c r="V15" s="57" t="str">
        <f t="shared" si="0"/>
        <v>-</v>
      </c>
      <c r="W15" s="57" t="str">
        <f t="shared" si="0"/>
        <v>-</v>
      </c>
      <c r="X15" s="57" t="str">
        <f t="shared" si="0"/>
        <v>-</v>
      </c>
      <c r="Y15" s="57" t="str">
        <f t="shared" si="0"/>
        <v>-</v>
      </c>
      <c r="Z15" s="57" t="str">
        <f t="shared" si="0"/>
        <v>-</v>
      </c>
      <c r="AA15" s="57" t="str">
        <f t="shared" si="0"/>
        <v>-</v>
      </c>
      <c r="AB15" s="57" t="str">
        <f t="shared" si="0"/>
        <v>-</v>
      </c>
      <c r="AC15" s="57" t="str">
        <f t="shared" si="0"/>
        <v>-</v>
      </c>
      <c r="AD15" s="57" t="str">
        <f t="shared" si="0"/>
        <v>-</v>
      </c>
      <c r="AE15" s="57" t="str">
        <f t="shared" si="0"/>
        <v>-</v>
      </c>
      <c r="AF15" s="57" t="str">
        <f t="shared" si="0"/>
        <v>-</v>
      </c>
      <c r="AG15" s="57" t="str">
        <f t="shared" si="0"/>
        <v>-</v>
      </c>
      <c r="AH15" s="57" t="str">
        <f t="shared" si="0"/>
        <v>-</v>
      </c>
      <c r="AI15" s="57" t="str">
        <f t="shared" si="0"/>
        <v>-</v>
      </c>
      <c r="AJ15" s="57" t="str">
        <f t="shared" si="0"/>
        <v>-</v>
      </c>
      <c r="AK15" s="57" t="str">
        <f t="shared" si="0"/>
        <v>-</v>
      </c>
      <c r="AL15" s="57" t="str">
        <f t="shared" si="0"/>
        <v>-</v>
      </c>
      <c r="AM15" s="57" t="str">
        <f t="shared" si="0"/>
        <v>-</v>
      </c>
      <c r="AN15" s="57" t="str">
        <f t="shared" si="0"/>
        <v>-</v>
      </c>
      <c r="AO15" s="57" t="str">
        <f t="shared" si="0"/>
        <v>-</v>
      </c>
      <c r="AP15" s="57" t="str">
        <f t="shared" si="0"/>
        <v>-</v>
      </c>
      <c r="AQ15" s="57" t="str">
        <f t="shared" si="0"/>
        <v>-</v>
      </c>
      <c r="AR15" s="57" t="str">
        <f t="shared" si="0"/>
        <v>-</v>
      </c>
      <c r="AS15" s="57" t="str">
        <f t="shared" si="0"/>
        <v>-</v>
      </c>
      <c r="AT15" s="57" t="str">
        <f t="shared" si="0"/>
        <v>-</v>
      </c>
    </row>
    <row r="16" spans="1:46" ht="15.6" x14ac:dyDescent="0.3">
      <c r="B16" s="34" t="s">
        <v>458</v>
      </c>
      <c r="C16" s="62" t="s">
        <v>400</v>
      </c>
      <c r="D16" s="57" t="str">
        <f>IF(D9="Rectangular",D12-2*D14,"-")</f>
        <v>-</v>
      </c>
      <c r="E16" s="57" t="str">
        <f>IF(E9="Rectangular",E12-2*E14,"-")</f>
        <v>-</v>
      </c>
      <c r="F16" s="57" t="str">
        <f t="shared" ref="F16:AT16" si="1">IF(F9="Rectangular",F12-2*F14,"-")</f>
        <v>-</v>
      </c>
      <c r="G16" s="57" t="str">
        <f t="shared" si="1"/>
        <v>-</v>
      </c>
      <c r="H16" s="57" t="str">
        <f t="shared" si="1"/>
        <v>-</v>
      </c>
      <c r="I16" s="57" t="str">
        <f t="shared" si="1"/>
        <v>-</v>
      </c>
      <c r="J16" s="57" t="str">
        <f t="shared" si="1"/>
        <v>-</v>
      </c>
      <c r="K16" s="57" t="str">
        <f t="shared" si="1"/>
        <v>-</v>
      </c>
      <c r="L16" s="57" t="str">
        <f t="shared" si="1"/>
        <v>-</v>
      </c>
      <c r="M16" s="57" t="str">
        <f t="shared" si="1"/>
        <v>-</v>
      </c>
      <c r="N16" s="57" t="str">
        <f t="shared" si="1"/>
        <v>-</v>
      </c>
      <c r="O16" s="57" t="str">
        <f t="shared" si="1"/>
        <v>-</v>
      </c>
      <c r="P16" s="57" t="str">
        <f t="shared" si="1"/>
        <v>-</v>
      </c>
      <c r="Q16" s="57" t="str">
        <f t="shared" si="1"/>
        <v>-</v>
      </c>
      <c r="R16" s="57" t="str">
        <f t="shared" si="1"/>
        <v>-</v>
      </c>
      <c r="S16" s="57" t="str">
        <f t="shared" si="1"/>
        <v>-</v>
      </c>
      <c r="T16" s="57" t="str">
        <f t="shared" si="1"/>
        <v>-</v>
      </c>
      <c r="U16" s="57" t="str">
        <f t="shared" si="1"/>
        <v>-</v>
      </c>
      <c r="V16" s="57" t="str">
        <f t="shared" si="1"/>
        <v>-</v>
      </c>
      <c r="W16" s="57" t="str">
        <f t="shared" si="1"/>
        <v>-</v>
      </c>
      <c r="X16" s="57" t="str">
        <f t="shared" si="1"/>
        <v>-</v>
      </c>
      <c r="Y16" s="57" t="str">
        <f t="shared" si="1"/>
        <v>-</v>
      </c>
      <c r="Z16" s="57" t="str">
        <f t="shared" si="1"/>
        <v>-</v>
      </c>
      <c r="AA16" s="57" t="str">
        <f t="shared" si="1"/>
        <v>-</v>
      </c>
      <c r="AB16" s="57" t="str">
        <f t="shared" si="1"/>
        <v>-</v>
      </c>
      <c r="AC16" s="57" t="str">
        <f t="shared" si="1"/>
        <v>-</v>
      </c>
      <c r="AD16" s="57" t="str">
        <f t="shared" si="1"/>
        <v>-</v>
      </c>
      <c r="AE16" s="57" t="str">
        <f t="shared" si="1"/>
        <v>-</v>
      </c>
      <c r="AF16" s="57" t="str">
        <f t="shared" si="1"/>
        <v>-</v>
      </c>
      <c r="AG16" s="57" t="str">
        <f t="shared" si="1"/>
        <v>-</v>
      </c>
      <c r="AH16" s="57" t="str">
        <f t="shared" si="1"/>
        <v>-</v>
      </c>
      <c r="AI16" s="57" t="str">
        <f t="shared" si="1"/>
        <v>-</v>
      </c>
      <c r="AJ16" s="57" t="str">
        <f t="shared" si="1"/>
        <v>-</v>
      </c>
      <c r="AK16" s="57" t="str">
        <f t="shared" si="1"/>
        <v>-</v>
      </c>
      <c r="AL16" s="57" t="str">
        <f t="shared" si="1"/>
        <v>-</v>
      </c>
      <c r="AM16" s="57" t="str">
        <f t="shared" si="1"/>
        <v>-</v>
      </c>
      <c r="AN16" s="57" t="str">
        <f t="shared" si="1"/>
        <v>-</v>
      </c>
      <c r="AO16" s="57" t="str">
        <f t="shared" si="1"/>
        <v>-</v>
      </c>
      <c r="AP16" s="57" t="str">
        <f t="shared" si="1"/>
        <v>-</v>
      </c>
      <c r="AQ16" s="57" t="str">
        <f t="shared" si="1"/>
        <v>-</v>
      </c>
      <c r="AR16" s="57" t="str">
        <f t="shared" si="1"/>
        <v>-</v>
      </c>
      <c r="AS16" s="57" t="str">
        <f t="shared" si="1"/>
        <v>-</v>
      </c>
      <c r="AT16" s="57" t="str">
        <f t="shared" si="1"/>
        <v>-</v>
      </c>
    </row>
    <row r="17" spans="2:46" ht="15.6" x14ac:dyDescent="0.3">
      <c r="B17" s="34" t="s">
        <v>456</v>
      </c>
      <c r="C17" s="62" t="s">
        <v>400</v>
      </c>
      <c r="D17" s="56">
        <f ca="1">IF(D9="Rectangular","-",D13-2*D14)</f>
        <v>98.04</v>
      </c>
      <c r="E17" s="56">
        <f ca="1">IF(E9="Rectangular","-",E13-2*E14)</f>
        <v>146.73999999999998</v>
      </c>
      <c r="F17" s="56">
        <f t="shared" ref="F17:AT17" ca="1" si="2">IF(F9="Rectangular","-",F13-2*F14)</f>
        <v>108.5</v>
      </c>
      <c r="G17" s="56">
        <f t="shared" ca="1" si="2"/>
        <v>67.72</v>
      </c>
      <c r="H17" s="56">
        <f t="shared" ca="1" si="2"/>
        <v>151.4</v>
      </c>
      <c r="I17" s="56">
        <f t="shared" ca="1" si="2"/>
        <v>105.6</v>
      </c>
      <c r="J17" s="56">
        <f t="shared" ca="1" si="2"/>
        <v>83.26</v>
      </c>
      <c r="K17" s="56">
        <f t="shared" ca="1" si="2"/>
        <v>161.89999999999998</v>
      </c>
      <c r="L17" s="56">
        <f t="shared" ca="1" si="2"/>
        <v>98.399999999999991</v>
      </c>
      <c r="M17" s="56">
        <f t="shared" ca="1" si="2"/>
        <v>116.46</v>
      </c>
      <c r="N17" s="56">
        <f t="shared" ca="1" si="2"/>
        <v>70.399999999999991</v>
      </c>
      <c r="O17" s="56">
        <f t="shared" ca="1" si="2"/>
        <v>105.6</v>
      </c>
      <c r="P17" s="56">
        <f t="shared" ca="1" si="2"/>
        <v>70.16</v>
      </c>
      <c r="Q17" s="56">
        <f t="shared" ca="1" si="2"/>
        <v>67.62</v>
      </c>
      <c r="R17" s="56">
        <f t="shared" ca="1" si="2"/>
        <v>123.8</v>
      </c>
      <c r="S17" s="56">
        <f t="shared" ca="1" si="2"/>
        <v>105.6</v>
      </c>
      <c r="T17" s="56">
        <f t="shared" ca="1" si="2"/>
        <v>158.79999999999998</v>
      </c>
      <c r="U17" s="56">
        <f t="shared" ca="1" si="2"/>
        <v>149.20000000000002</v>
      </c>
      <c r="V17" s="56">
        <f t="shared" ca="1" si="2"/>
        <v>105.6</v>
      </c>
      <c r="W17" s="56">
        <f t="shared" ca="1" si="2"/>
        <v>83.06</v>
      </c>
      <c r="X17" s="56">
        <f t="shared" ca="1" si="2"/>
        <v>67.12</v>
      </c>
      <c r="Y17" s="56">
        <f t="shared" ca="1" si="2"/>
        <v>150</v>
      </c>
      <c r="Z17" s="56">
        <f t="shared" ca="1" si="2"/>
        <v>54.559999999999995</v>
      </c>
      <c r="AA17" s="56">
        <f t="shared" ca="1" si="2"/>
        <v>105.6</v>
      </c>
      <c r="AB17" s="56">
        <f t="shared" ca="1" si="2"/>
        <v>54.6</v>
      </c>
      <c r="AC17" s="56">
        <f t="shared" ca="1" si="2"/>
        <v>159.48000000000002</v>
      </c>
      <c r="AD17" s="56">
        <f t="shared" ca="1" si="2"/>
        <v>123.8</v>
      </c>
      <c r="AE17" s="56">
        <f t="shared" ca="1" si="2"/>
        <v>116.46</v>
      </c>
      <c r="AF17" s="56">
        <f t="shared" ca="1" si="2"/>
        <v>149.20000000000002</v>
      </c>
      <c r="AG17" s="56">
        <f t="shared" ca="1" si="2"/>
        <v>44.76</v>
      </c>
      <c r="AH17" s="56">
        <f t="shared" ca="1" si="2"/>
        <v>70.5</v>
      </c>
      <c r="AI17" s="56">
        <f t="shared" ca="1" si="2"/>
        <v>309.3</v>
      </c>
      <c r="AJ17" s="56">
        <f t="shared" ca="1" si="2"/>
        <v>163.98</v>
      </c>
      <c r="AK17" s="56">
        <f t="shared" ca="1" si="2"/>
        <v>151.4</v>
      </c>
      <c r="AL17" s="56">
        <f t="shared" ca="1" si="2"/>
        <v>67.320000000000007</v>
      </c>
      <c r="AM17" s="56">
        <f t="shared" ca="1" si="2"/>
        <v>54.72</v>
      </c>
      <c r="AN17" s="56">
        <f t="shared" ca="1" si="2"/>
        <v>95.54</v>
      </c>
      <c r="AO17" s="56">
        <f t="shared" ca="1" si="2"/>
        <v>100</v>
      </c>
      <c r="AP17" s="56">
        <f t="shared" ca="1" si="2"/>
        <v>211.2</v>
      </c>
      <c r="AQ17" s="56">
        <f t="shared" ca="1" si="2"/>
        <v>83.47</v>
      </c>
      <c r="AR17" s="56">
        <f t="shared" ca="1" si="2"/>
        <v>279.22000000000003</v>
      </c>
      <c r="AS17" s="56">
        <f t="shared" ca="1" si="2"/>
        <v>134.03</v>
      </c>
      <c r="AT17" s="56">
        <f t="shared" ca="1" si="2"/>
        <v>211.2</v>
      </c>
    </row>
    <row r="18" spans="2:46" ht="16.2" x14ac:dyDescent="0.3">
      <c r="B18" s="34" t="s">
        <v>391</v>
      </c>
      <c r="C18" s="62" t="s">
        <v>392</v>
      </c>
      <c r="D18" s="57">
        <f ca="1">IF(D9="Rectangular",D11*D12-D15*D16,0.7854*(D13^2-D17^2))</f>
        <v>462.72500735999876</v>
      </c>
      <c r="E18" s="57">
        <f ca="1">IF(E9="Rectangular",E11*E12-E15*E16,0.7854*(E13^2-E17^2))</f>
        <v>783.34413696000456</v>
      </c>
      <c r="F18" s="57">
        <f t="shared" ref="F18:AT18" ca="1" si="3">IF(F9="Rectangular",F11*F12-F15*F16,0.7854*(F13^2-F17^2))</f>
        <v>1032.8873940000005</v>
      </c>
      <c r="G18" s="57">
        <f t="shared" ca="1" si="3"/>
        <v>618.02466263999997</v>
      </c>
      <c r="H18" s="57">
        <f t="shared" ca="1" si="3"/>
        <v>1852.7900159999979</v>
      </c>
      <c r="I18" s="57">
        <f t="shared" ca="1" si="3"/>
        <v>1448.7802560000009</v>
      </c>
      <c r="J18" s="57">
        <f t="shared" ca="1" si="3"/>
        <v>762.60957695999991</v>
      </c>
      <c r="K18" s="57">
        <f t="shared" ca="1" si="3"/>
        <v>1633.3414020000037</v>
      </c>
      <c r="L18" s="57">
        <f t="shared" ca="1" si="3"/>
        <v>502.65600000000143</v>
      </c>
      <c r="M18" s="57">
        <f t="shared" ca="1" si="3"/>
        <v>657.43352136000146</v>
      </c>
      <c r="N18" s="57">
        <f t="shared" ca="1" si="3"/>
        <v>679.78726200000051</v>
      </c>
      <c r="O18" s="57">
        <f t="shared" ca="1" si="3"/>
        <v>1448.7802560000009</v>
      </c>
      <c r="P18" s="57">
        <f t="shared" ca="1" si="3"/>
        <v>715.87544951999985</v>
      </c>
      <c r="Q18" s="57">
        <f t="shared" ca="1" si="3"/>
        <v>628.65426623999895</v>
      </c>
      <c r="R18" s="57">
        <f t="shared" ca="1" si="3"/>
        <v>630.33062400000097</v>
      </c>
      <c r="S18" s="57">
        <f t="shared" ca="1" si="3"/>
        <v>1448.7802560000009</v>
      </c>
      <c r="T18" s="57">
        <f t="shared" ca="1" si="3"/>
        <v>1571.5542981599999</v>
      </c>
      <c r="U18" s="57">
        <f t="shared" ca="1" si="3"/>
        <v>758.0052479999963</v>
      </c>
      <c r="V18" s="57">
        <f t="shared" ca="1" si="3"/>
        <v>1448.7802560000009</v>
      </c>
      <c r="W18" s="57">
        <f t="shared" ca="1" si="3"/>
        <v>844.71843455999976</v>
      </c>
      <c r="X18" s="57">
        <f t="shared" ca="1" si="3"/>
        <v>624.19319423999866</v>
      </c>
      <c r="Y18" s="57">
        <f t="shared" ca="1" si="3"/>
        <v>2184.1974</v>
      </c>
      <c r="Z18" s="57">
        <f t="shared" ca="1" si="3"/>
        <v>534.88630272000023</v>
      </c>
      <c r="AA18" s="57">
        <f t="shared" ca="1" si="3"/>
        <v>1448.7802560000009</v>
      </c>
      <c r="AB18" s="57">
        <f t="shared" ca="1" si="3"/>
        <v>521.96458776000009</v>
      </c>
      <c r="AC18" s="57">
        <f t="shared" ca="1" si="3"/>
        <v>1510.5516518399972</v>
      </c>
      <c r="AD18" s="57">
        <f t="shared" ca="1" si="3"/>
        <v>630.33062400000097</v>
      </c>
      <c r="AE18" s="57">
        <f t="shared" ca="1" si="3"/>
        <v>657.43352136000146</v>
      </c>
      <c r="AF18" s="57">
        <f t="shared" ca="1" si="3"/>
        <v>758.0052479999963</v>
      </c>
      <c r="AG18" s="57">
        <f t="shared" ca="1" si="3"/>
        <v>461.30657496000015</v>
      </c>
      <c r="AH18" s="57">
        <f t="shared" ca="1" si="3"/>
        <v>680.71403400000077</v>
      </c>
      <c r="AI18" s="57">
        <f t="shared" ca="1" si="3"/>
        <v>7821.4137539999956</v>
      </c>
      <c r="AJ18" s="57">
        <f t="shared" ca="1" si="3"/>
        <v>1499.0533958400006</v>
      </c>
      <c r="AK18" s="57">
        <f t="shared" ca="1" si="3"/>
        <v>1852.7900159999979</v>
      </c>
      <c r="AL18" s="57">
        <f t="shared" ca="1" si="3"/>
        <v>614.51863703999993</v>
      </c>
      <c r="AM18" s="57">
        <f t="shared" ca="1" si="3"/>
        <v>521.15374080000015</v>
      </c>
      <c r="AN18" s="57">
        <f t="shared" ca="1" si="3"/>
        <v>874.58091335999973</v>
      </c>
      <c r="AO18" s="57">
        <f t="shared" ca="1" si="3"/>
        <v>640.88639999999998</v>
      </c>
      <c r="AP18" s="57">
        <f t="shared" ca="1" si="3"/>
        <v>2635.456824000004</v>
      </c>
      <c r="AQ18" s="57">
        <f t="shared" ca="1" si="3"/>
        <v>747.68446367999911</v>
      </c>
      <c r="AR18" s="57">
        <f t="shared" ca="1" si="3"/>
        <v>8982.7702826399927</v>
      </c>
      <c r="AS18" s="57">
        <f t="shared" ca="1" si="3"/>
        <v>1313.4841104000002</v>
      </c>
      <c r="AT18" s="57">
        <f t="shared" ca="1" si="3"/>
        <v>2635.456824000004</v>
      </c>
    </row>
    <row r="19" spans="2:46" ht="16.2" x14ac:dyDescent="0.3">
      <c r="B19" s="34" t="s">
        <v>398</v>
      </c>
      <c r="C19" s="62" t="s">
        <v>392</v>
      </c>
      <c r="D19" s="57">
        <f ca="1">IF(D9="Rectangular",D15*D16,0.7854*D17^2)</f>
        <v>7549.1403926400008</v>
      </c>
      <c r="E19" s="57">
        <f ca="1">IF(E9="Rectangular",E15*E16,0.7854*E17^2)</f>
        <v>16911.725717039993</v>
      </c>
      <c r="F19" s="57">
        <f t="shared" ref="F19:AT19" ca="1" si="4">IF(F9="Rectangular",F15*F16,0.7854*F17^2)</f>
        <v>9245.9251499999991</v>
      </c>
      <c r="G19" s="57">
        <f t="shared" ca="1" si="4"/>
        <v>3601.8431433599994</v>
      </c>
      <c r="H19" s="57">
        <f t="shared" ca="1" si="4"/>
        <v>18002.907384000002</v>
      </c>
      <c r="I19" s="57">
        <f t="shared" ca="1" si="4"/>
        <v>8758.2781439999981</v>
      </c>
      <c r="J19" s="57">
        <f t="shared" ca="1" si="4"/>
        <v>5444.5715570400007</v>
      </c>
      <c r="K19" s="57">
        <f t="shared" ca="1" si="4"/>
        <v>20586.598493999994</v>
      </c>
      <c r="L19" s="57">
        <f t="shared" ca="1" si="4"/>
        <v>7604.6826239999982</v>
      </c>
      <c r="M19" s="57">
        <f t="shared" ca="1" si="4"/>
        <v>10652.326478639998</v>
      </c>
      <c r="N19" s="57">
        <f t="shared" ca="1" si="4"/>
        <v>3892.5680639999991</v>
      </c>
      <c r="O19" s="57">
        <f t="shared" ca="1" si="4"/>
        <v>8758.2781439999981</v>
      </c>
      <c r="P19" s="57">
        <f t="shared" ca="1" si="4"/>
        <v>3866.0730662399997</v>
      </c>
      <c r="Q19" s="57">
        <f t="shared" ca="1" si="4"/>
        <v>3591.2135397600005</v>
      </c>
      <c r="R19" s="57">
        <f t="shared" ca="1" si="4"/>
        <v>12037.385976</v>
      </c>
      <c r="S19" s="57">
        <f t="shared" ca="1" si="4"/>
        <v>8758.2781439999981</v>
      </c>
      <c r="T19" s="57">
        <f t="shared" ca="1" si="4"/>
        <v>19805.777375999995</v>
      </c>
      <c r="U19" s="57">
        <f t="shared" ca="1" si="4"/>
        <v>17483.506656000005</v>
      </c>
      <c r="V19" s="57">
        <f t="shared" ca="1" si="4"/>
        <v>8758.2781439999981</v>
      </c>
      <c r="W19" s="57">
        <f t="shared" ca="1" si="4"/>
        <v>5418.4460114399999</v>
      </c>
      <c r="X19" s="57">
        <f t="shared" ca="1" si="4"/>
        <v>3538.3011417600005</v>
      </c>
      <c r="Y19" s="57">
        <f t="shared" ca="1" si="4"/>
        <v>17671.5</v>
      </c>
      <c r="Z19" s="57">
        <f t="shared" ca="1" si="4"/>
        <v>2337.9736934399998</v>
      </c>
      <c r="AA19" s="57">
        <f t="shared" ca="1" si="4"/>
        <v>8758.2781439999981</v>
      </c>
      <c r="AB19" s="57">
        <f t="shared" ca="1" si="4"/>
        <v>2341.4030640000001</v>
      </c>
      <c r="AC19" s="57">
        <f t="shared" ca="1" si="4"/>
        <v>19975.761812160006</v>
      </c>
      <c r="AD19" s="57">
        <f t="shared" ca="1" si="4"/>
        <v>12037.385976</v>
      </c>
      <c r="AE19" s="57">
        <f t="shared" ca="1" si="4"/>
        <v>10652.326478639998</v>
      </c>
      <c r="AF19" s="57">
        <f t="shared" ca="1" si="4"/>
        <v>17483.506656000005</v>
      </c>
      <c r="AG19" s="57">
        <f t="shared" ca="1" si="4"/>
        <v>1573.5155990399999</v>
      </c>
      <c r="AH19" s="57">
        <f t="shared" ca="1" si="4"/>
        <v>3903.6343499999998</v>
      </c>
      <c r="AI19" s="57">
        <f t="shared" ca="1" si="4"/>
        <v>75136.461246000006</v>
      </c>
      <c r="AJ19" s="57">
        <f t="shared" ca="1" si="4"/>
        <v>21118.966490159997</v>
      </c>
      <c r="AK19" s="57">
        <f t="shared" ca="1" si="4"/>
        <v>18002.907384000002</v>
      </c>
      <c r="AL19" s="57">
        <f t="shared" ca="1" si="4"/>
        <v>3559.4189769600007</v>
      </c>
      <c r="AM19" s="57">
        <f t="shared" ca="1" si="4"/>
        <v>2351.7062553599999</v>
      </c>
      <c r="AN19" s="57">
        <f t="shared" ca="1" si="4"/>
        <v>7169.0460626400009</v>
      </c>
      <c r="AO19" s="57">
        <f t="shared" ca="1" si="4"/>
        <v>7854</v>
      </c>
      <c r="AP19" s="57">
        <f t="shared" ca="1" si="4"/>
        <v>35033.112575999992</v>
      </c>
      <c r="AQ19" s="57">
        <f t="shared" ca="1" si="4"/>
        <v>5472.0710028599997</v>
      </c>
      <c r="AR19" s="57">
        <f t="shared" ca="1" si="4"/>
        <v>61232.775117360005</v>
      </c>
      <c r="AS19" s="57">
        <f t="shared" ca="1" si="4"/>
        <v>14108.957722859999</v>
      </c>
      <c r="AT19" s="57">
        <f t="shared" ca="1" si="4"/>
        <v>35033.112575999992</v>
      </c>
    </row>
    <row r="20" spans="2:46" ht="16.2" x14ac:dyDescent="0.3">
      <c r="B20" s="34" t="s">
        <v>464</v>
      </c>
      <c r="C20" s="62" t="s">
        <v>468</v>
      </c>
      <c r="D20" s="57">
        <f ca="1">IF(D9="Rectangular",((D11*D12^3)/12)-((D15*D16^3)/12),(3.14/64)*(D13^4-D17^4))</f>
        <v>572701.75714749272</v>
      </c>
      <c r="E20" s="57">
        <f ca="1">IF(E9="Rectangular",((E11*E12^3)/12)-((E15*E16^3)/12),(3.14/64)*(E13^4-E17^4))</f>
        <v>2156164.3689535931</v>
      </c>
      <c r="F20" s="57">
        <f t="shared" ref="F20:AT20" ca="1" si="5">IF(F9="Rectangular",((F11*F12^3)/12)-((F15*F16^3)/12),(3.14/64)*(F13^4-F17^4))</f>
        <v>1604006.2837545939</v>
      </c>
      <c r="G20" s="57">
        <f t="shared" ca="1" si="5"/>
        <v>384481.50108928059</v>
      </c>
      <c r="H20" s="57">
        <f t="shared" ca="1" si="5"/>
        <v>5579029.8715839926</v>
      </c>
      <c r="I20" s="57">
        <f t="shared" ca="1" si="5"/>
        <v>2185400.0705040013</v>
      </c>
      <c r="J20" s="57">
        <f t="shared" ca="1" si="5"/>
        <v>706742.80078938254</v>
      </c>
      <c r="K20" s="57">
        <f t="shared" ca="1" si="5"/>
        <v>5561026.4454511069</v>
      </c>
      <c r="L20" s="57">
        <f t="shared" ca="1" si="5"/>
        <v>628160.76800000202</v>
      </c>
      <c r="M20" s="57">
        <f t="shared" ca="1" si="5"/>
        <v>1148400.3646732112</v>
      </c>
      <c r="N20" s="57">
        <f t="shared" ca="1" si="5"/>
        <v>457682.10754640657</v>
      </c>
      <c r="O20" s="57">
        <f t="shared" ca="1" si="5"/>
        <v>2185400.0705040013</v>
      </c>
      <c r="P20" s="57">
        <f t="shared" ca="1" si="5"/>
        <v>481016.93170194613</v>
      </c>
      <c r="Q20" s="57">
        <f t="shared" ca="1" si="5"/>
        <v>390562.82914522575</v>
      </c>
      <c r="R20" s="57">
        <f t="shared" ca="1" si="5"/>
        <v>1238576.8232640019</v>
      </c>
      <c r="S20" s="57">
        <f t="shared" ca="1" si="5"/>
        <v>2185400.0705040013</v>
      </c>
      <c r="T20" s="57">
        <f t="shared" ca="1" si="5"/>
        <v>5147737.5963862082</v>
      </c>
      <c r="U20" s="57">
        <f t="shared" ca="1" si="5"/>
        <v>2153835.6236799927</v>
      </c>
      <c r="V20" s="57">
        <f t="shared" ca="1" si="5"/>
        <v>2185400.0705040013</v>
      </c>
      <c r="W20" s="57">
        <f t="shared" ca="1" si="5"/>
        <v>784842.60779315035</v>
      </c>
      <c r="X20" s="57">
        <f t="shared" ca="1" si="5"/>
        <v>382316.02194128576</v>
      </c>
      <c r="Y20" s="57">
        <f t="shared" ca="1" si="5"/>
        <v>6519374.0240625003</v>
      </c>
      <c r="Z20" s="57">
        <f t="shared" ca="1" si="5"/>
        <v>221685.13325363203</v>
      </c>
      <c r="AA20" s="57">
        <f t="shared" ca="1" si="5"/>
        <v>2185400.0705040013</v>
      </c>
      <c r="AB20" s="57">
        <f t="shared" ca="1" si="5"/>
        <v>216077.98552231997</v>
      </c>
      <c r="AC20" s="57">
        <f t="shared" ca="1" si="5"/>
        <v>4981435.3248224333</v>
      </c>
      <c r="AD20" s="57">
        <f t="shared" ca="1" si="5"/>
        <v>1238576.8232640019</v>
      </c>
      <c r="AE20" s="57">
        <f t="shared" ca="1" si="5"/>
        <v>1148400.3646732112</v>
      </c>
      <c r="AF20" s="57">
        <f t="shared" ca="1" si="5"/>
        <v>2153835.6236799927</v>
      </c>
      <c r="AG20" s="57">
        <f t="shared" ca="1" si="5"/>
        <v>132392.90433532873</v>
      </c>
      <c r="AH20" s="57">
        <f t="shared" ca="1" si="5"/>
        <v>459554.55178709433</v>
      </c>
      <c r="AI20" s="57">
        <f t="shared" ca="1" si="5"/>
        <v>98348887.695170045</v>
      </c>
      <c r="AJ20" s="57">
        <f t="shared" ca="1" si="5"/>
        <v>5214754.1474383771</v>
      </c>
      <c r="AK20" s="57">
        <f t="shared" ca="1" si="5"/>
        <v>5579029.8715839926</v>
      </c>
      <c r="AL20" s="57">
        <f t="shared" ca="1" si="5"/>
        <v>377981.87510870874</v>
      </c>
      <c r="AM20" s="57">
        <f t="shared" ca="1" si="5"/>
        <v>216562.86108057597</v>
      </c>
      <c r="AN20" s="57">
        <f t="shared" ca="1" si="5"/>
        <v>1058213.7654134883</v>
      </c>
      <c r="AO20" s="57">
        <f t="shared" ca="1" si="5"/>
        <v>833368.56</v>
      </c>
      <c r="AP20" s="57">
        <f t="shared" ca="1" si="5"/>
        <v>15239413.192126522</v>
      </c>
      <c r="AQ20" s="57">
        <f t="shared" ca="1" si="5"/>
        <v>695294.18552404863</v>
      </c>
      <c r="AR20" s="57">
        <f t="shared" ca="1" si="5"/>
        <v>93914622.118934333</v>
      </c>
      <c r="AS20" s="57">
        <f t="shared" ca="1" si="5"/>
        <v>3085153.1889237645</v>
      </c>
      <c r="AT20" s="57">
        <f t="shared" ca="1" si="5"/>
        <v>15239413.192126522</v>
      </c>
    </row>
    <row r="21" spans="2:46" ht="16.2" x14ac:dyDescent="0.3">
      <c r="B21" s="34" t="s">
        <v>465</v>
      </c>
      <c r="C21" s="62" t="s">
        <v>468</v>
      </c>
      <c r="D21" s="39">
        <f ca="1">IF(D9="Rectangular",(D15*D16^3)/12,(3.14/64)*(D17^4))</f>
        <v>4532761.6669150079</v>
      </c>
      <c r="E21" s="39">
        <f ca="1">IF(E9="Rectangular",(E15*E16^3)/12,(3.14/64)*(E17^4))</f>
        <v>22748026.89486381</v>
      </c>
      <c r="F21" s="39">
        <f t="shared" ref="F21:AT21" ca="1" si="6">IF(F9="Rectangular",(F15*F16^3)/12,(3.14/64)*(F17^4))</f>
        <v>6799369.2499414068</v>
      </c>
      <c r="G21" s="39">
        <f t="shared" ca="1" si="6"/>
        <v>1031852.1462481254</v>
      </c>
      <c r="H21" s="39">
        <f t="shared" ca="1" si="6"/>
        <v>25778234.777478509</v>
      </c>
      <c r="I21" s="39">
        <f t="shared" ca="1" si="6"/>
        <v>6101060.7144959988</v>
      </c>
      <c r="J21" s="39">
        <f t="shared" ca="1" si="6"/>
        <v>2357736.6816305243</v>
      </c>
      <c r="K21" s="39">
        <f t="shared" ca="1" si="6"/>
        <v>33708316.971987389</v>
      </c>
      <c r="L21" s="39">
        <f t="shared" ca="1" si="6"/>
        <v>4599705.9375359975</v>
      </c>
      <c r="M21" s="39">
        <f t="shared" ca="1" si="6"/>
        <v>9025199.6353267897</v>
      </c>
      <c r="N21" s="39">
        <f t="shared" ca="1" si="6"/>
        <v>1205147.7954559994</v>
      </c>
      <c r="O21" s="39">
        <f t="shared" ca="1" si="6"/>
        <v>6101060.7144959988</v>
      </c>
      <c r="P21" s="39">
        <f t="shared" ca="1" si="6"/>
        <v>1188797.8077009534</v>
      </c>
      <c r="Q21" s="39">
        <f t="shared" ca="1" si="6"/>
        <v>1025770.8181921802</v>
      </c>
      <c r="R21" s="39">
        <f t="shared" ca="1" si="6"/>
        <v>11524769.625798499</v>
      </c>
      <c r="S21" s="39">
        <f t="shared" ca="1" si="6"/>
        <v>6101060.7144959988</v>
      </c>
      <c r="T21" s="39">
        <f t="shared" ca="1" si="6"/>
        <v>31199789.682535987</v>
      </c>
      <c r="U21" s="39">
        <f t="shared" ca="1" si="6"/>
        <v>24312239.573096015</v>
      </c>
      <c r="V21" s="39">
        <f t="shared" ca="1" si="6"/>
        <v>6101060.7144959988</v>
      </c>
      <c r="W21" s="39">
        <f t="shared" ca="1" si="6"/>
        <v>2335163.9701242559</v>
      </c>
      <c r="X21" s="39">
        <f t="shared" ca="1" si="6"/>
        <v>995766.39431471401</v>
      </c>
      <c r="Y21" s="39">
        <f t="shared" ca="1" si="6"/>
        <v>24837890.625</v>
      </c>
      <c r="Z21" s="39">
        <f t="shared" ca="1" si="6"/>
        <v>434757.5379716095</v>
      </c>
      <c r="AA21" s="39">
        <f t="shared" ca="1" si="6"/>
        <v>6101060.7144959988</v>
      </c>
      <c r="AB21" s="39">
        <f t="shared" ca="1" si="6"/>
        <v>436033.88951850007</v>
      </c>
      <c r="AC21" s="39">
        <f t="shared" ca="1" si="6"/>
        <v>31737636.522896077</v>
      </c>
      <c r="AD21" s="39">
        <f t="shared" ca="1" si="6"/>
        <v>11524769.625798499</v>
      </c>
      <c r="AE21" s="39">
        <f t="shared" ca="1" si="6"/>
        <v>9025199.6353267897</v>
      </c>
      <c r="AF21" s="39">
        <f t="shared" ca="1" si="6"/>
        <v>24312239.573096015</v>
      </c>
      <c r="AG21" s="39">
        <f t="shared" ca="1" si="6"/>
        <v>196929.14054207754</v>
      </c>
      <c r="AH21" s="39">
        <f t="shared" ca="1" si="6"/>
        <v>1212009.8296289062</v>
      </c>
      <c r="AI21" s="39">
        <f t="shared" ca="1" si="6"/>
        <v>449023792.96889246</v>
      </c>
      <c r="AJ21" s="39">
        <f t="shared" ca="1" si="6"/>
        <v>35474248.371546522</v>
      </c>
      <c r="AK21" s="39">
        <f t="shared" ca="1" si="6"/>
        <v>25778234.777478509</v>
      </c>
      <c r="AL21" s="39">
        <f t="shared" ca="1" si="6"/>
        <v>1007688.0382511979</v>
      </c>
      <c r="AM21" s="39">
        <f t="shared" ca="1" si="6"/>
        <v>439879.81014466559</v>
      </c>
      <c r="AN21" s="39">
        <f t="shared" ca="1" si="6"/>
        <v>4087809.2483225125</v>
      </c>
      <c r="AO21" s="39">
        <f t="shared" ca="1" si="6"/>
        <v>4906250</v>
      </c>
      <c r="AP21" s="39">
        <f t="shared" ca="1" si="6"/>
        <v>97616971.431935981</v>
      </c>
      <c r="AQ21" s="39">
        <f t="shared" ca="1" si="6"/>
        <v>2381613.7450329224</v>
      </c>
      <c r="AR21" s="39">
        <f t="shared" ca="1" si="6"/>
        <v>298219312.80512816</v>
      </c>
      <c r="AS21" s="39">
        <f t="shared" ca="1" si="6"/>
        <v>15832800.680227824</v>
      </c>
      <c r="AT21" s="39">
        <f t="shared" ca="1" si="6"/>
        <v>97616971.431935981</v>
      </c>
    </row>
    <row r="22" spans="2:46" x14ac:dyDescent="0.3">
      <c r="B22" s="34" t="s">
        <v>7</v>
      </c>
      <c r="C22" s="62"/>
      <c r="D22" s="39">
        <f ca="1">0.15*D6/D4</f>
        <v>86.182158452900808</v>
      </c>
      <c r="E22" s="39">
        <f ca="1">0.15*E6/E4</f>
        <v>65.415821501014193</v>
      </c>
      <c r="F22" s="39">
        <f t="shared" ref="F22:AT22" ca="1" si="7">0.15*F6/F4</f>
        <v>99.829351535836182</v>
      </c>
      <c r="G22" s="39">
        <f t="shared" ca="1" si="7"/>
        <v>117.44186046511628</v>
      </c>
      <c r="H22" s="39">
        <f t="shared" ca="1" si="7"/>
        <v>69.041552283503876</v>
      </c>
      <c r="I22" s="39">
        <f t="shared" ca="1" si="7"/>
        <v>86.463449869979769</v>
      </c>
      <c r="J22" s="39">
        <f t="shared" ca="1" si="7"/>
        <v>103.76712328767124</v>
      </c>
      <c r="K22" s="39">
        <f t="shared" ca="1" si="7"/>
        <v>104.42699036058549</v>
      </c>
      <c r="L22" s="39">
        <f t="shared" ca="1" si="7"/>
        <v>91.40625</v>
      </c>
      <c r="M22" s="39">
        <f t="shared" ca="1" si="7"/>
        <v>96.791070805720267</v>
      </c>
      <c r="N22" s="39">
        <f t="shared" ca="1" si="7"/>
        <v>117.44186046511628</v>
      </c>
      <c r="O22" s="39">
        <f t="shared" ca="1" si="7"/>
        <v>86.463449869979769</v>
      </c>
      <c r="P22" s="39">
        <f t="shared" ca="1" si="7"/>
        <v>105.20833333333333</v>
      </c>
      <c r="Q22" s="39">
        <f t="shared" ca="1" si="7"/>
        <v>117.44186046511628</v>
      </c>
      <c r="R22" s="39">
        <f t="shared" ca="1" si="7"/>
        <v>106.75182481751825</v>
      </c>
      <c r="S22" s="39">
        <f t="shared" ca="1" si="7"/>
        <v>86.463449869979769</v>
      </c>
      <c r="T22" s="39">
        <f t="shared" ca="1" si="7"/>
        <v>99.05</v>
      </c>
      <c r="U22" s="39">
        <f t="shared" ca="1" si="7"/>
        <v>104.83870967741936</v>
      </c>
      <c r="V22" s="39">
        <f t="shared" ca="1" si="7"/>
        <v>86.463449869979769</v>
      </c>
      <c r="W22" s="39">
        <f t="shared" ca="1" si="7"/>
        <v>93.925233644859816</v>
      </c>
      <c r="X22" s="39">
        <f t="shared" ca="1" si="7"/>
        <v>117.44186046511628</v>
      </c>
      <c r="Y22" s="39">
        <f t="shared" ca="1" si="7"/>
        <v>66.209476309226929</v>
      </c>
      <c r="Z22" s="39">
        <f t="shared" ca="1" si="7"/>
        <v>85</v>
      </c>
      <c r="AA22" s="39">
        <f t="shared" ca="1" si="7"/>
        <v>86.463449869979769</v>
      </c>
      <c r="AB22" s="39">
        <f t="shared" ca="1" si="7"/>
        <v>85</v>
      </c>
      <c r="AC22" s="39">
        <f t="shared" ca="1" si="7"/>
        <v>112.92134831460675</v>
      </c>
      <c r="AD22" s="39">
        <f t="shared" ca="1" si="7"/>
        <v>106.75182481751825</v>
      </c>
      <c r="AE22" s="39">
        <f t="shared" ca="1" si="7"/>
        <v>96.791070805720267</v>
      </c>
      <c r="AF22" s="39">
        <f t="shared" ca="1" si="7"/>
        <v>104.83870967741936</v>
      </c>
      <c r="AG22" s="39">
        <f t="shared" ca="1" si="7"/>
        <v>128.17703768624014</v>
      </c>
      <c r="AH22" s="39">
        <f t="shared" ca="1" si="7"/>
        <v>117.44186046511628</v>
      </c>
      <c r="AI22" s="39">
        <f t="shared" ca="1" si="7"/>
        <v>53.032169117647058</v>
      </c>
      <c r="AJ22" s="39">
        <f t="shared" ca="1" si="7"/>
        <v>86.704946996466418</v>
      </c>
      <c r="AK22" s="39">
        <f t="shared" ca="1" si="7"/>
        <v>69.041552283503876</v>
      </c>
      <c r="AL22" s="39">
        <f t="shared" ca="1" si="7"/>
        <v>117.44186046511628</v>
      </c>
      <c r="AM22" s="39">
        <f t="shared" ca="1" si="7"/>
        <v>85</v>
      </c>
      <c r="AN22" s="39">
        <f t="shared" ca="1" si="7"/>
        <v>90.166461159062891</v>
      </c>
      <c r="AO22" s="39">
        <f t="shared" ca="1" si="7"/>
        <v>69.866504854368927</v>
      </c>
      <c r="AP22" s="39">
        <f t="shared" ca="1" si="7"/>
        <v>113.34942443371703</v>
      </c>
      <c r="AQ22" s="39">
        <f t="shared" ca="1" si="7"/>
        <v>93.633540372670808</v>
      </c>
      <c r="AR22" s="39">
        <f t="shared" ca="1" si="7"/>
        <v>122.94421487603306</v>
      </c>
      <c r="AS22" s="39">
        <f t="shared" ca="1" si="7"/>
        <v>92.122641509433961</v>
      </c>
      <c r="AT22" s="39">
        <f t="shared" ca="1" si="7"/>
        <v>113.34942443371703</v>
      </c>
    </row>
    <row r="23" spans="2:46" x14ac:dyDescent="0.3">
      <c r="B23" s="34" t="s">
        <v>481</v>
      </c>
      <c r="C23" s="62"/>
      <c r="D23" s="60">
        <v>125</v>
      </c>
      <c r="E23" s="60">
        <f>D23</f>
        <v>125</v>
      </c>
      <c r="F23" s="60">
        <f t="shared" ref="F23:AT23" si="8">E23</f>
        <v>125</v>
      </c>
      <c r="G23" s="60">
        <f t="shared" si="8"/>
        <v>125</v>
      </c>
      <c r="H23" s="60">
        <f t="shared" si="8"/>
        <v>125</v>
      </c>
      <c r="I23" s="60">
        <f t="shared" si="8"/>
        <v>125</v>
      </c>
      <c r="J23" s="60">
        <f t="shared" si="8"/>
        <v>125</v>
      </c>
      <c r="K23" s="60">
        <f t="shared" si="8"/>
        <v>125</v>
      </c>
      <c r="L23" s="60">
        <f t="shared" si="8"/>
        <v>125</v>
      </c>
      <c r="M23" s="60">
        <f t="shared" si="8"/>
        <v>125</v>
      </c>
      <c r="N23" s="60">
        <f t="shared" si="8"/>
        <v>125</v>
      </c>
      <c r="O23" s="60">
        <f t="shared" si="8"/>
        <v>125</v>
      </c>
      <c r="P23" s="60">
        <f t="shared" si="8"/>
        <v>125</v>
      </c>
      <c r="Q23" s="60">
        <f t="shared" si="8"/>
        <v>125</v>
      </c>
      <c r="R23" s="60">
        <f t="shared" si="8"/>
        <v>125</v>
      </c>
      <c r="S23" s="60">
        <f t="shared" si="8"/>
        <v>125</v>
      </c>
      <c r="T23" s="60">
        <f t="shared" si="8"/>
        <v>125</v>
      </c>
      <c r="U23" s="60">
        <f t="shared" si="8"/>
        <v>125</v>
      </c>
      <c r="V23" s="60">
        <f t="shared" si="8"/>
        <v>125</v>
      </c>
      <c r="W23" s="60">
        <f t="shared" si="8"/>
        <v>125</v>
      </c>
      <c r="X23" s="60">
        <f t="shared" si="8"/>
        <v>125</v>
      </c>
      <c r="Y23" s="60">
        <f t="shared" si="8"/>
        <v>125</v>
      </c>
      <c r="Z23" s="60">
        <f t="shared" si="8"/>
        <v>125</v>
      </c>
      <c r="AA23" s="60">
        <f t="shared" si="8"/>
        <v>125</v>
      </c>
      <c r="AB23" s="60">
        <f t="shared" si="8"/>
        <v>125</v>
      </c>
      <c r="AC23" s="60">
        <f t="shared" si="8"/>
        <v>125</v>
      </c>
      <c r="AD23" s="60">
        <f t="shared" si="8"/>
        <v>125</v>
      </c>
      <c r="AE23" s="60">
        <f t="shared" si="8"/>
        <v>125</v>
      </c>
      <c r="AF23" s="60">
        <f t="shared" si="8"/>
        <v>125</v>
      </c>
      <c r="AG23" s="60">
        <f t="shared" si="8"/>
        <v>125</v>
      </c>
      <c r="AH23" s="60">
        <f t="shared" si="8"/>
        <v>125</v>
      </c>
      <c r="AI23" s="60">
        <f t="shared" si="8"/>
        <v>125</v>
      </c>
      <c r="AJ23" s="60">
        <f t="shared" si="8"/>
        <v>125</v>
      </c>
      <c r="AK23" s="60">
        <f t="shared" si="8"/>
        <v>125</v>
      </c>
      <c r="AL23" s="60">
        <f t="shared" si="8"/>
        <v>125</v>
      </c>
      <c r="AM23" s="60">
        <f t="shared" si="8"/>
        <v>125</v>
      </c>
      <c r="AN23" s="60">
        <f t="shared" si="8"/>
        <v>125</v>
      </c>
      <c r="AO23" s="60">
        <f t="shared" si="8"/>
        <v>125</v>
      </c>
      <c r="AP23" s="60">
        <f t="shared" si="8"/>
        <v>125</v>
      </c>
      <c r="AQ23" s="60">
        <f t="shared" si="8"/>
        <v>125</v>
      </c>
      <c r="AR23" s="60">
        <f t="shared" si="8"/>
        <v>125</v>
      </c>
      <c r="AS23" s="60">
        <f t="shared" si="8"/>
        <v>125</v>
      </c>
      <c r="AT23" s="60">
        <f t="shared" si="8"/>
        <v>125</v>
      </c>
    </row>
    <row r="24" spans="2:46" ht="15.6" x14ac:dyDescent="0.3">
      <c r="B24" s="34" t="s">
        <v>482</v>
      </c>
      <c r="C24" s="62"/>
      <c r="D24" s="39">
        <f ca="1">MIN(SQRT(D23/D22),(3*D23/D22)^2)</f>
        <v>1.2043322690436649</v>
      </c>
      <c r="E24" s="39">
        <f ca="1">MIN(SQRT(E23/E22),(3*E23/E22)^2)</f>
        <v>1.382335962484625</v>
      </c>
      <c r="F24" s="39">
        <f t="shared" ref="F24:AT24" ca="1" si="9">MIN(SQRT(F23/F22),(3*F23/F22)^2)</f>
        <v>1.1189891653348356</v>
      </c>
      <c r="G24" s="39">
        <f t="shared" ca="1" si="9"/>
        <v>1.0316765169584721</v>
      </c>
      <c r="H24" s="39">
        <f t="shared" ca="1" si="9"/>
        <v>1.3455496664041635</v>
      </c>
      <c r="I24" s="39">
        <f t="shared" ca="1" si="9"/>
        <v>1.2023716469031216</v>
      </c>
      <c r="J24" s="39">
        <f t="shared" ca="1" si="9"/>
        <v>1.0975520315894844</v>
      </c>
      <c r="K24" s="39">
        <f t="shared" ca="1" si="9"/>
        <v>1.0940788577650824</v>
      </c>
      <c r="L24" s="39">
        <f t="shared" ca="1" si="9"/>
        <v>1.1694106924093723</v>
      </c>
      <c r="M24" s="39">
        <f t="shared" ca="1" si="9"/>
        <v>1.1364160512072334</v>
      </c>
      <c r="N24" s="39">
        <f t="shared" ca="1" si="9"/>
        <v>1.0316765169584721</v>
      </c>
      <c r="O24" s="39">
        <f t="shared" ca="1" si="9"/>
        <v>1.2023716469031216</v>
      </c>
      <c r="P24" s="39">
        <f t="shared" ca="1" si="9"/>
        <v>1.0900086292691393</v>
      </c>
      <c r="Q24" s="39">
        <f t="shared" ca="1" si="9"/>
        <v>1.0316765169584721</v>
      </c>
      <c r="R24" s="39">
        <f t="shared" ca="1" si="9"/>
        <v>1.0820998895389329</v>
      </c>
      <c r="S24" s="39">
        <f t="shared" ca="1" si="9"/>
        <v>1.2023716469031216</v>
      </c>
      <c r="T24" s="39">
        <f t="shared" ca="1" si="9"/>
        <v>1.1233827907252845</v>
      </c>
      <c r="U24" s="39">
        <f t="shared" ca="1" si="9"/>
        <v>1.0919284281983377</v>
      </c>
      <c r="V24" s="39">
        <f t="shared" ca="1" si="9"/>
        <v>1.2023716469031216</v>
      </c>
      <c r="W24" s="39">
        <f t="shared" ca="1" si="9"/>
        <v>1.1536228894852418</v>
      </c>
      <c r="X24" s="39">
        <f t="shared" ca="1" si="9"/>
        <v>1.0316765169584721</v>
      </c>
      <c r="Y24" s="39">
        <f t="shared" ca="1" si="9"/>
        <v>1.3740259347272894</v>
      </c>
      <c r="Z24" s="39">
        <f t="shared" ca="1" si="9"/>
        <v>1.212678125181665</v>
      </c>
      <c r="AA24" s="39">
        <f t="shared" ca="1" si="9"/>
        <v>1.2023716469031216</v>
      </c>
      <c r="AB24" s="39">
        <f t="shared" ca="1" si="9"/>
        <v>1.212678125181665</v>
      </c>
      <c r="AC24" s="39">
        <f t="shared" ca="1" si="9"/>
        <v>1.0521241248680466</v>
      </c>
      <c r="AD24" s="39">
        <f t="shared" ca="1" si="9"/>
        <v>1.0820998895389329</v>
      </c>
      <c r="AE24" s="39">
        <f t="shared" ca="1" si="9"/>
        <v>1.1364160512072334</v>
      </c>
      <c r="AF24" s="39">
        <f t="shared" ca="1" si="9"/>
        <v>1.0919284281983377</v>
      </c>
      <c r="AG24" s="39">
        <f t="shared" ca="1" si="9"/>
        <v>0.98752907562951031</v>
      </c>
      <c r="AH24" s="39">
        <f t="shared" ca="1" si="9"/>
        <v>1.0316765169584721</v>
      </c>
      <c r="AI24" s="39">
        <f t="shared" ca="1" si="9"/>
        <v>1.5352719349949915</v>
      </c>
      <c r="AJ24" s="39">
        <f t="shared" ca="1" si="9"/>
        <v>1.2006960114323639</v>
      </c>
      <c r="AK24" s="39">
        <f t="shared" ca="1" si="9"/>
        <v>1.3455496664041635</v>
      </c>
      <c r="AL24" s="39">
        <f t="shared" ca="1" si="9"/>
        <v>1.0316765169584721</v>
      </c>
      <c r="AM24" s="39">
        <f t="shared" ca="1" si="9"/>
        <v>1.212678125181665</v>
      </c>
      <c r="AN24" s="39">
        <f t="shared" ca="1" si="9"/>
        <v>1.177422942839482</v>
      </c>
      <c r="AO24" s="39">
        <f t="shared" ca="1" si="9"/>
        <v>1.3375822520686935</v>
      </c>
      <c r="AP24" s="39">
        <f t="shared" ca="1" si="9"/>
        <v>1.0501355163904338</v>
      </c>
      <c r="AQ24" s="39">
        <f t="shared" ca="1" si="9"/>
        <v>1.1554184125787663</v>
      </c>
      <c r="AR24" s="39">
        <f t="shared" ca="1" si="9"/>
        <v>1.0083259809831939</v>
      </c>
      <c r="AS24" s="39">
        <f t="shared" ca="1" si="9"/>
        <v>1.1648548582367713</v>
      </c>
      <c r="AT24" s="39">
        <f t="shared" ca="1" si="9"/>
        <v>1.0501355163904338</v>
      </c>
    </row>
    <row r="25" spans="2:46" ht="15.6" x14ac:dyDescent="0.3">
      <c r="B25" s="34" t="s">
        <v>483</v>
      </c>
      <c r="C25" s="62"/>
      <c r="D25" s="39">
        <f ca="1">MAX((3.14*D14*(D24-D14))/D18,1)</f>
        <v>1</v>
      </c>
      <c r="E25" s="39">
        <f ca="1">MAX((3.14*E14*(E24-E14))/E18,1)</f>
        <v>1</v>
      </c>
      <c r="F25" s="39">
        <f t="shared" ref="F25:AT25" ca="1" si="10">MAX((3.14*F14*(F24-F14))/F18,1)</f>
        <v>1</v>
      </c>
      <c r="G25" s="39">
        <f t="shared" ca="1" si="10"/>
        <v>1</v>
      </c>
      <c r="H25" s="39">
        <f t="shared" ca="1" si="10"/>
        <v>1</v>
      </c>
      <c r="I25" s="39">
        <f t="shared" ca="1" si="10"/>
        <v>1</v>
      </c>
      <c r="J25" s="39">
        <f t="shared" ca="1" si="10"/>
        <v>1</v>
      </c>
      <c r="K25" s="39">
        <f t="shared" ca="1" si="10"/>
        <v>1</v>
      </c>
      <c r="L25" s="39">
        <f t="shared" ca="1" si="10"/>
        <v>1</v>
      </c>
      <c r="M25" s="39">
        <f t="shared" ca="1" si="10"/>
        <v>1</v>
      </c>
      <c r="N25" s="39">
        <f t="shared" ca="1" si="10"/>
        <v>1</v>
      </c>
      <c r="O25" s="39">
        <f t="shared" ca="1" si="10"/>
        <v>1</v>
      </c>
      <c r="P25" s="39">
        <f t="shared" ca="1" si="10"/>
        <v>1</v>
      </c>
      <c r="Q25" s="39">
        <f t="shared" ca="1" si="10"/>
        <v>1</v>
      </c>
      <c r="R25" s="39">
        <f t="shared" ca="1" si="10"/>
        <v>1</v>
      </c>
      <c r="S25" s="39">
        <f t="shared" ca="1" si="10"/>
        <v>1</v>
      </c>
      <c r="T25" s="39">
        <f t="shared" ca="1" si="10"/>
        <v>1</v>
      </c>
      <c r="U25" s="39">
        <f t="shared" ca="1" si="10"/>
        <v>1</v>
      </c>
      <c r="V25" s="39">
        <f t="shared" ca="1" si="10"/>
        <v>1</v>
      </c>
      <c r="W25" s="39">
        <f t="shared" ca="1" si="10"/>
        <v>1</v>
      </c>
      <c r="X25" s="39">
        <f t="shared" ca="1" si="10"/>
        <v>1</v>
      </c>
      <c r="Y25" s="39">
        <f t="shared" ca="1" si="10"/>
        <v>1</v>
      </c>
      <c r="Z25" s="39">
        <f t="shared" ca="1" si="10"/>
        <v>1</v>
      </c>
      <c r="AA25" s="39">
        <f t="shared" ca="1" si="10"/>
        <v>1</v>
      </c>
      <c r="AB25" s="39">
        <f t="shared" ca="1" si="10"/>
        <v>1</v>
      </c>
      <c r="AC25" s="39">
        <f t="shared" ca="1" si="10"/>
        <v>1</v>
      </c>
      <c r="AD25" s="39">
        <f t="shared" ca="1" si="10"/>
        <v>1</v>
      </c>
      <c r="AE25" s="39">
        <f t="shared" ca="1" si="10"/>
        <v>1</v>
      </c>
      <c r="AF25" s="39">
        <f t="shared" ca="1" si="10"/>
        <v>1</v>
      </c>
      <c r="AG25" s="39">
        <f t="shared" ca="1" si="10"/>
        <v>1</v>
      </c>
      <c r="AH25" s="39">
        <f t="shared" ca="1" si="10"/>
        <v>1</v>
      </c>
      <c r="AI25" s="39">
        <f t="shared" ca="1" si="10"/>
        <v>1</v>
      </c>
      <c r="AJ25" s="39">
        <f t="shared" ca="1" si="10"/>
        <v>1</v>
      </c>
      <c r="AK25" s="39">
        <f t="shared" ca="1" si="10"/>
        <v>1</v>
      </c>
      <c r="AL25" s="39">
        <f t="shared" ca="1" si="10"/>
        <v>1</v>
      </c>
      <c r="AM25" s="39">
        <f t="shared" ca="1" si="10"/>
        <v>1</v>
      </c>
      <c r="AN25" s="39">
        <f t="shared" ca="1" si="10"/>
        <v>1</v>
      </c>
      <c r="AO25" s="39">
        <f t="shared" ca="1" si="10"/>
        <v>1</v>
      </c>
      <c r="AP25" s="39">
        <f t="shared" ca="1" si="10"/>
        <v>1</v>
      </c>
      <c r="AQ25" s="39">
        <f t="shared" ca="1" si="10"/>
        <v>1</v>
      </c>
      <c r="AR25" s="39">
        <f t="shared" ca="1" si="10"/>
        <v>1</v>
      </c>
      <c r="AS25" s="39">
        <f t="shared" ca="1" si="10"/>
        <v>1</v>
      </c>
      <c r="AT25" s="39">
        <f t="shared" ca="1" si="10"/>
        <v>1</v>
      </c>
    </row>
    <row r="26" spans="2:46" ht="16.2" x14ac:dyDescent="0.3">
      <c r="B26" s="34" t="s">
        <v>462</v>
      </c>
      <c r="C26" s="62" t="s">
        <v>468</v>
      </c>
      <c r="D26" s="39">
        <f ca="1">D6*D20+(4700*SQRT(D5))*D21</f>
        <v>233847037186.47046</v>
      </c>
      <c r="E26" s="39">
        <f ca="1">E6*E20+(4700*SQRT(E5))*E21</f>
        <v>1252871230694.4453</v>
      </c>
      <c r="F26" s="39">
        <f t="shared" ref="F26:AT26" ca="1" si="11">F6*F20+(4700*SQRT(F5))*F21</f>
        <v>608793778412.84692</v>
      </c>
      <c r="G26" s="39">
        <f t="shared" ca="1" si="11"/>
        <v>111923547003.34514</v>
      </c>
      <c r="H26" s="39">
        <f t="shared" ca="1" si="11"/>
        <v>1742040038032.5142</v>
      </c>
      <c r="I26" s="39">
        <f t="shared" ca="1" si="11"/>
        <v>630132000723.84839</v>
      </c>
      <c r="J26" s="39">
        <f t="shared" ca="1" si="11"/>
        <v>275922955898.12732</v>
      </c>
      <c r="K26" s="39">
        <f t="shared" ca="1" si="11"/>
        <v>1972168697431.6797</v>
      </c>
      <c r="L26" s="39">
        <f t="shared" ca="1" si="11"/>
        <v>219172748196.69537</v>
      </c>
      <c r="M26" s="39">
        <f t="shared" ca="1" si="11"/>
        <v>514549596302.82849</v>
      </c>
      <c r="N26" s="39">
        <f t="shared" ca="1" si="11"/>
        <v>144918251753.6434</v>
      </c>
      <c r="O26" s="39">
        <f t="shared" ca="1" si="11"/>
        <v>602795892784.33313</v>
      </c>
      <c r="P26" s="39">
        <f t="shared" ca="1" si="11"/>
        <v>129936071646.6348</v>
      </c>
      <c r="Q26" s="39">
        <f t="shared" ca="1" si="11"/>
        <v>117341957264.28787</v>
      </c>
      <c r="R26" s="39">
        <f t="shared" ca="1" si="11"/>
        <v>538204166359.19031</v>
      </c>
      <c r="S26" s="39">
        <f t="shared" ca="1" si="11"/>
        <v>601011792518.8158</v>
      </c>
      <c r="T26" s="39">
        <f t="shared" ca="1" si="11"/>
        <v>1935527151198.1826</v>
      </c>
      <c r="U26" s="39">
        <f t="shared" ca="1" si="11"/>
        <v>1045866962387.3582</v>
      </c>
      <c r="V26" s="39">
        <f t="shared" ca="1" si="11"/>
        <v>621113161668.86682</v>
      </c>
      <c r="W26" s="39">
        <f t="shared" ca="1" si="11"/>
        <v>245280717610.08435</v>
      </c>
      <c r="X26" s="39">
        <f t="shared" ca="1" si="11"/>
        <v>114551466917.01157</v>
      </c>
      <c r="Y26" s="39">
        <f t="shared" ca="1" si="11"/>
        <v>1846531455311.9673</v>
      </c>
      <c r="Z26" s="39">
        <f t="shared" ca="1" si="11"/>
        <v>59762399635.360779</v>
      </c>
      <c r="AA26" s="39">
        <f t="shared" ca="1" si="11"/>
        <v>644034164312.34961</v>
      </c>
      <c r="AB26" s="39">
        <f t="shared" ca="1" si="11"/>
        <v>52793718157.495148</v>
      </c>
      <c r="AC26" s="39">
        <f t="shared" ca="1" si="11"/>
        <v>2382975901453.1348</v>
      </c>
      <c r="AD26" s="39">
        <f t="shared" ca="1" si="11"/>
        <v>669402892826.43164</v>
      </c>
      <c r="AE26" s="39">
        <f t="shared" ca="1" si="11"/>
        <v>502888749867.72748</v>
      </c>
      <c r="AF26" s="39">
        <f t="shared" ca="1" si="11"/>
        <v>931017858102.20825</v>
      </c>
      <c r="AG26" s="39">
        <f t="shared" ca="1" si="11"/>
        <v>31354570507.783646</v>
      </c>
      <c r="AH26" s="39">
        <f t="shared" ca="1" si="11"/>
        <v>127198053657.8598</v>
      </c>
      <c r="AI26" s="39">
        <f t="shared" ca="1" si="11"/>
        <v>32760772586139.75</v>
      </c>
      <c r="AJ26" s="39">
        <f t="shared" ca="1" si="11"/>
        <v>2091242531039.1963</v>
      </c>
      <c r="AK26" s="39">
        <f t="shared" ca="1" si="11"/>
        <v>1732924136145.2212</v>
      </c>
      <c r="AL26" s="39">
        <f t="shared" ca="1" si="11"/>
        <v>109808355610.20457</v>
      </c>
      <c r="AM26" s="39">
        <f t="shared" ca="1" si="11"/>
        <v>59007081329.040253</v>
      </c>
      <c r="AN26" s="39">
        <f t="shared" ca="1" si="11"/>
        <v>314011418603.16223</v>
      </c>
      <c r="AO26" s="39">
        <f t="shared" ca="1" si="11"/>
        <v>345834051428.67188</v>
      </c>
      <c r="AP26" s="39">
        <f t="shared" ca="1" si="11"/>
        <v>5838683134334.3047</v>
      </c>
      <c r="AQ26" s="39">
        <f t="shared" ca="1" si="11"/>
        <v>265002290145.2532</v>
      </c>
      <c r="AR26" s="39">
        <f t="shared" ca="1" si="11"/>
        <v>26972084114544.406</v>
      </c>
      <c r="AS26" s="39">
        <f t="shared" ca="1" si="11"/>
        <v>1255512049768.6929</v>
      </c>
      <c r="AT26" s="39">
        <f t="shared" ca="1" si="11"/>
        <v>5770157844098.3047</v>
      </c>
    </row>
    <row r="27" spans="2:46" x14ac:dyDescent="0.3">
      <c r="B27" s="34" t="s">
        <v>387</v>
      </c>
      <c r="C27" s="62" t="s">
        <v>413</v>
      </c>
      <c r="D27" s="39">
        <f ca="1">(3.14^2*D26)/D10^2</f>
        <v>11909288.470267169</v>
      </c>
      <c r="E27" s="39">
        <f ca="1">(3.14^2*E26)/E10^2</f>
        <v>62436158.691860907</v>
      </c>
      <c r="F27" s="39">
        <f t="shared" ref="F27:AT27" ca="1" si="12">(3.14^2*F26)/F10^2</f>
        <v>50960648.184705667</v>
      </c>
      <c r="G27" s="39">
        <f t="shared" ca="1" si="12"/>
        <v>23652293.467810825</v>
      </c>
      <c r="H27" s="39">
        <f t="shared" ca="1" si="12"/>
        <v>74547821.002540693</v>
      </c>
      <c r="I27" s="39">
        <f t="shared" ca="1" si="12"/>
        <v>50717138.566015147</v>
      </c>
      <c r="J27" s="39">
        <f t="shared" ca="1" si="12"/>
        <v>37318106.666298717</v>
      </c>
      <c r="K27" s="39">
        <f t="shared" ca="1" si="12"/>
        <v>121529965.55748369</v>
      </c>
      <c r="L27" s="39">
        <f t="shared" ca="1" si="12"/>
        <v>24010618.090223752</v>
      </c>
      <c r="M27" s="39">
        <f t="shared" ca="1" si="12"/>
        <v>39145472.219964258</v>
      </c>
      <c r="N27" s="39">
        <f t="shared" ca="1" si="12"/>
        <v>27270355.343364835</v>
      </c>
      <c r="O27" s="39">
        <f t="shared" ca="1" si="12"/>
        <v>48516950.077521726</v>
      </c>
      <c r="P27" s="39">
        <f t="shared" ca="1" si="12"/>
        <v>35488024.709339626</v>
      </c>
      <c r="Q27" s="39">
        <f t="shared" ca="1" si="12"/>
        <v>24569321.1120001</v>
      </c>
      <c r="R27" s="39">
        <f t="shared" ca="1" si="12"/>
        <v>33165486.241469208</v>
      </c>
      <c r="S27" s="39">
        <f t="shared" ca="1" si="12"/>
        <v>48373354.03688585</v>
      </c>
      <c r="T27" s="39">
        <f t="shared" ca="1" si="12"/>
        <v>112425319.89321332</v>
      </c>
      <c r="U27" s="39">
        <f t="shared" ca="1" si="12"/>
        <v>50922616.801750109</v>
      </c>
      <c r="V27" s="39">
        <f t="shared" ca="1" si="12"/>
        <v>49991243.500329465</v>
      </c>
      <c r="W27" s="39">
        <f t="shared" ca="1" si="12"/>
        <v>34179006.209344618</v>
      </c>
      <c r="X27" s="39">
        <f t="shared" ca="1" si="12"/>
        <v>24207639.815135617</v>
      </c>
      <c r="Y27" s="39">
        <f t="shared" ca="1" si="12"/>
        <v>79019364.309001192</v>
      </c>
      <c r="Z27" s="39">
        <f t="shared" ca="1" si="12"/>
        <v>25842434.781141315</v>
      </c>
      <c r="AA27" s="39">
        <f t="shared" ca="1" si="12"/>
        <v>51836075.481257483</v>
      </c>
      <c r="AB27" s="39">
        <f t="shared" ca="1" si="12"/>
        <v>22829040.109891634</v>
      </c>
      <c r="AC27" s="39">
        <f t="shared" ca="1" si="12"/>
        <v>95425715.883955985</v>
      </c>
      <c r="AD27" s="39">
        <f t="shared" ca="1" si="12"/>
        <v>46933651.641681671</v>
      </c>
      <c r="AE27" s="39">
        <f t="shared" ca="1" si="12"/>
        <v>38258348.134227201</v>
      </c>
      <c r="AF27" s="39">
        <f t="shared" ca="1" si="12"/>
        <v>45330684.808614977</v>
      </c>
      <c r="AG27" s="39">
        <f t="shared" ca="1" si="12"/>
        <v>13739712.150157494</v>
      </c>
      <c r="AH27" s="39">
        <f t="shared" ca="1" si="12"/>
        <v>23873194.452916034</v>
      </c>
      <c r="AI27" s="39">
        <f t="shared" ca="1" si="12"/>
        <v>339645641.55610359</v>
      </c>
      <c r="AJ27" s="39">
        <f t="shared" ca="1" si="12"/>
        <v>79272644.594517723</v>
      </c>
      <c r="AK27" s="39">
        <f t="shared" ca="1" si="12"/>
        <v>74157720.541395068</v>
      </c>
      <c r="AL27" s="39">
        <f t="shared" ca="1" si="12"/>
        <v>23205299.703668833</v>
      </c>
      <c r="AM27" s="39">
        <f t="shared" ca="1" si="12"/>
        <v>25515820.318047687</v>
      </c>
      <c r="AN27" s="39">
        <f t="shared" ca="1" si="12"/>
        <v>19350168.642873365</v>
      </c>
      <c r="AO27" s="39">
        <f t="shared" ca="1" si="12"/>
        <v>37886504.594068147</v>
      </c>
      <c r="AP27" s="39">
        <f t="shared" ca="1" si="12"/>
        <v>149758273.23434576</v>
      </c>
      <c r="AQ27" s="39">
        <f t="shared" ca="1" si="12"/>
        <v>9094510.8178190384</v>
      </c>
      <c r="AR27" s="39">
        <f t="shared" ca="1" si="12"/>
        <v>328897979.17415565</v>
      </c>
      <c r="AS27" s="39">
        <f t="shared" ca="1" si="12"/>
        <v>102216661.76096086</v>
      </c>
      <c r="AT27" s="39">
        <f t="shared" ca="1" si="12"/>
        <v>148000645.88884404</v>
      </c>
    </row>
    <row r="28" spans="2:46" x14ac:dyDescent="0.3">
      <c r="B28" s="66" t="s">
        <v>484</v>
      </c>
      <c r="C28" s="62"/>
      <c r="D28" s="39">
        <f ca="1">MIN(0.5,SQRT(D27/(D25*D18*D4+D19*D5)))</f>
        <v>0.5</v>
      </c>
      <c r="E28" s="39">
        <f ca="1">MIN(0.5,SQRT(E27/(E25*E18*E4+E19*E5)))</f>
        <v>0.5</v>
      </c>
      <c r="F28" s="39">
        <f t="shared" ref="F28:AT28" ca="1" si="13">MIN(0.5,SQRT(F27/(F25*F18*F4+F19*F5)))</f>
        <v>0.5</v>
      </c>
      <c r="G28" s="39">
        <f t="shared" ca="1" si="13"/>
        <v>0.5</v>
      </c>
      <c r="H28" s="39">
        <f t="shared" ca="1" si="13"/>
        <v>0.5</v>
      </c>
      <c r="I28" s="39">
        <f t="shared" ca="1" si="13"/>
        <v>0.5</v>
      </c>
      <c r="J28" s="39">
        <f t="shared" ca="1" si="13"/>
        <v>0.5</v>
      </c>
      <c r="K28" s="39">
        <f t="shared" ca="1" si="13"/>
        <v>0.5</v>
      </c>
      <c r="L28" s="39">
        <f t="shared" ca="1" si="13"/>
        <v>0.5</v>
      </c>
      <c r="M28" s="39">
        <f t="shared" ca="1" si="13"/>
        <v>0.5</v>
      </c>
      <c r="N28" s="39">
        <f t="shared" ca="1" si="13"/>
        <v>0.5</v>
      </c>
      <c r="O28" s="39">
        <f t="shared" ca="1" si="13"/>
        <v>0.5</v>
      </c>
      <c r="P28" s="39">
        <f t="shared" ca="1" si="13"/>
        <v>0.5</v>
      </c>
      <c r="Q28" s="39">
        <f t="shared" ca="1" si="13"/>
        <v>0.5</v>
      </c>
      <c r="R28" s="39">
        <f t="shared" ca="1" si="13"/>
        <v>0.5</v>
      </c>
      <c r="S28" s="39">
        <f t="shared" ca="1" si="13"/>
        <v>0.5</v>
      </c>
      <c r="T28" s="39">
        <f t="shared" ca="1" si="13"/>
        <v>0.5</v>
      </c>
      <c r="U28" s="39">
        <f t="shared" ca="1" si="13"/>
        <v>0.5</v>
      </c>
      <c r="V28" s="39">
        <f t="shared" ca="1" si="13"/>
        <v>0.5</v>
      </c>
      <c r="W28" s="39">
        <f t="shared" ca="1" si="13"/>
        <v>0.5</v>
      </c>
      <c r="X28" s="39">
        <f t="shared" ca="1" si="13"/>
        <v>0.5</v>
      </c>
      <c r="Y28" s="39">
        <f t="shared" ca="1" si="13"/>
        <v>0.5</v>
      </c>
      <c r="Z28" s="39">
        <f t="shared" ca="1" si="13"/>
        <v>0.5</v>
      </c>
      <c r="AA28" s="39">
        <f t="shared" ca="1" si="13"/>
        <v>0.5</v>
      </c>
      <c r="AB28" s="39">
        <f t="shared" ca="1" si="13"/>
        <v>0.5</v>
      </c>
      <c r="AC28" s="39">
        <f t="shared" ca="1" si="13"/>
        <v>0.5</v>
      </c>
      <c r="AD28" s="39">
        <f t="shared" ca="1" si="13"/>
        <v>0.5</v>
      </c>
      <c r="AE28" s="39">
        <f t="shared" ca="1" si="13"/>
        <v>0.5</v>
      </c>
      <c r="AF28" s="39">
        <f t="shared" ca="1" si="13"/>
        <v>0.5</v>
      </c>
      <c r="AG28" s="39">
        <f t="shared" ca="1" si="13"/>
        <v>0.5</v>
      </c>
      <c r="AH28" s="39">
        <f t="shared" ca="1" si="13"/>
        <v>0.5</v>
      </c>
      <c r="AI28" s="39">
        <f t="shared" ca="1" si="13"/>
        <v>0.5</v>
      </c>
      <c r="AJ28" s="39">
        <f t="shared" ca="1" si="13"/>
        <v>0.5</v>
      </c>
      <c r="AK28" s="39">
        <f t="shared" ca="1" si="13"/>
        <v>0.5</v>
      </c>
      <c r="AL28" s="39">
        <f t="shared" ca="1" si="13"/>
        <v>0.5</v>
      </c>
      <c r="AM28" s="39">
        <f t="shared" ca="1" si="13"/>
        <v>0.5</v>
      </c>
      <c r="AN28" s="39">
        <f t="shared" ca="1" si="13"/>
        <v>0.5</v>
      </c>
      <c r="AO28" s="39">
        <f t="shared" ca="1" si="13"/>
        <v>0.5</v>
      </c>
      <c r="AP28" s="39">
        <f t="shared" ca="1" si="13"/>
        <v>0.5</v>
      </c>
      <c r="AQ28" s="39">
        <f t="shared" ca="1" si="13"/>
        <v>0.5</v>
      </c>
      <c r="AR28" s="39">
        <f t="shared" ca="1" si="13"/>
        <v>0.5</v>
      </c>
      <c r="AS28" s="39">
        <f t="shared" ca="1" si="13"/>
        <v>0.5</v>
      </c>
      <c r="AT28" s="39">
        <f t="shared" ca="1" si="13"/>
        <v>0.5</v>
      </c>
    </row>
    <row r="29" spans="2:46" ht="15.6" x14ac:dyDescent="0.3">
      <c r="B29" s="34" t="s">
        <v>485</v>
      </c>
      <c r="C29" s="62"/>
      <c r="D29" s="39">
        <f ca="1">MIN(1,0.25*(3+2*D28))</f>
        <v>1</v>
      </c>
      <c r="E29" s="39">
        <f ca="1">MIN(1,0.25*(3+2*E28))</f>
        <v>1</v>
      </c>
      <c r="F29" s="39">
        <f t="shared" ref="F29:AT29" ca="1" si="14">MIN(1,0.25*(3+2*F28))</f>
        <v>1</v>
      </c>
      <c r="G29" s="39">
        <f t="shared" ca="1" si="14"/>
        <v>1</v>
      </c>
      <c r="H29" s="39">
        <f t="shared" ca="1" si="14"/>
        <v>1</v>
      </c>
      <c r="I29" s="39">
        <f t="shared" ca="1" si="14"/>
        <v>1</v>
      </c>
      <c r="J29" s="39">
        <f t="shared" ca="1" si="14"/>
        <v>1</v>
      </c>
      <c r="K29" s="39">
        <f t="shared" ca="1" si="14"/>
        <v>1</v>
      </c>
      <c r="L29" s="39">
        <f t="shared" ca="1" si="14"/>
        <v>1</v>
      </c>
      <c r="M29" s="39">
        <f t="shared" ca="1" si="14"/>
        <v>1</v>
      </c>
      <c r="N29" s="39">
        <f t="shared" ca="1" si="14"/>
        <v>1</v>
      </c>
      <c r="O29" s="39">
        <f t="shared" ca="1" si="14"/>
        <v>1</v>
      </c>
      <c r="P29" s="39">
        <f t="shared" ca="1" si="14"/>
        <v>1</v>
      </c>
      <c r="Q29" s="39">
        <f t="shared" ca="1" si="14"/>
        <v>1</v>
      </c>
      <c r="R29" s="39">
        <f t="shared" ca="1" si="14"/>
        <v>1</v>
      </c>
      <c r="S29" s="39">
        <f t="shared" ca="1" si="14"/>
        <v>1</v>
      </c>
      <c r="T29" s="39">
        <f t="shared" ca="1" si="14"/>
        <v>1</v>
      </c>
      <c r="U29" s="39">
        <f t="shared" ca="1" si="14"/>
        <v>1</v>
      </c>
      <c r="V29" s="39">
        <f t="shared" ca="1" si="14"/>
        <v>1</v>
      </c>
      <c r="W29" s="39">
        <f t="shared" ca="1" si="14"/>
        <v>1</v>
      </c>
      <c r="X29" s="39">
        <f t="shared" ca="1" si="14"/>
        <v>1</v>
      </c>
      <c r="Y29" s="39">
        <f t="shared" ca="1" si="14"/>
        <v>1</v>
      </c>
      <c r="Z29" s="39">
        <f t="shared" ca="1" si="14"/>
        <v>1</v>
      </c>
      <c r="AA29" s="39">
        <f t="shared" ca="1" si="14"/>
        <v>1</v>
      </c>
      <c r="AB29" s="39">
        <f t="shared" ca="1" si="14"/>
        <v>1</v>
      </c>
      <c r="AC29" s="39">
        <f t="shared" ca="1" si="14"/>
        <v>1</v>
      </c>
      <c r="AD29" s="39">
        <f t="shared" ca="1" si="14"/>
        <v>1</v>
      </c>
      <c r="AE29" s="39">
        <f t="shared" ca="1" si="14"/>
        <v>1</v>
      </c>
      <c r="AF29" s="39">
        <f t="shared" ca="1" si="14"/>
        <v>1</v>
      </c>
      <c r="AG29" s="39">
        <f t="shared" ca="1" si="14"/>
        <v>1</v>
      </c>
      <c r="AH29" s="39">
        <f t="shared" ca="1" si="14"/>
        <v>1</v>
      </c>
      <c r="AI29" s="39">
        <f t="shared" ca="1" si="14"/>
        <v>1</v>
      </c>
      <c r="AJ29" s="39">
        <f t="shared" ca="1" si="14"/>
        <v>1</v>
      </c>
      <c r="AK29" s="39">
        <f t="shared" ca="1" si="14"/>
        <v>1</v>
      </c>
      <c r="AL29" s="39">
        <f t="shared" ca="1" si="14"/>
        <v>1</v>
      </c>
      <c r="AM29" s="39">
        <f t="shared" ca="1" si="14"/>
        <v>1</v>
      </c>
      <c r="AN29" s="39">
        <f t="shared" ca="1" si="14"/>
        <v>1</v>
      </c>
      <c r="AO29" s="39">
        <f t="shared" ca="1" si="14"/>
        <v>1</v>
      </c>
      <c r="AP29" s="39">
        <f t="shared" ca="1" si="14"/>
        <v>1</v>
      </c>
      <c r="AQ29" s="39">
        <f t="shared" ca="1" si="14"/>
        <v>1</v>
      </c>
      <c r="AR29" s="39">
        <f t="shared" ca="1" si="14"/>
        <v>1</v>
      </c>
      <c r="AS29" s="39">
        <f t="shared" ca="1" si="14"/>
        <v>1</v>
      </c>
      <c r="AT29" s="39">
        <f t="shared" ca="1" si="14"/>
        <v>1</v>
      </c>
    </row>
    <row r="30" spans="2:46" ht="15.6" x14ac:dyDescent="0.3">
      <c r="B30" s="34" t="s">
        <v>486</v>
      </c>
      <c r="C30" s="62"/>
      <c r="D30" s="39">
        <f ca="1">MAX(0,4.9-18.5*D28+17*D28^2)</f>
        <v>0</v>
      </c>
      <c r="E30" s="39">
        <f ca="1">MAX(0,4.9-18.5*E28+17*E28^2)</f>
        <v>0</v>
      </c>
      <c r="F30" s="39">
        <f t="shared" ref="F30:AT30" ca="1" si="15">MAX(0,4.9-18.5*F28+17*F28^2)</f>
        <v>0</v>
      </c>
      <c r="G30" s="39">
        <f t="shared" ca="1" si="15"/>
        <v>0</v>
      </c>
      <c r="H30" s="39">
        <f t="shared" ca="1" si="15"/>
        <v>0</v>
      </c>
      <c r="I30" s="39">
        <f t="shared" ca="1" si="15"/>
        <v>0</v>
      </c>
      <c r="J30" s="39">
        <f t="shared" ca="1" si="15"/>
        <v>0</v>
      </c>
      <c r="K30" s="39">
        <f t="shared" ca="1" si="15"/>
        <v>0</v>
      </c>
      <c r="L30" s="39">
        <f t="shared" ca="1" si="15"/>
        <v>0</v>
      </c>
      <c r="M30" s="39">
        <f t="shared" ca="1" si="15"/>
        <v>0</v>
      </c>
      <c r="N30" s="39">
        <f t="shared" ca="1" si="15"/>
        <v>0</v>
      </c>
      <c r="O30" s="39">
        <f t="shared" ca="1" si="15"/>
        <v>0</v>
      </c>
      <c r="P30" s="39">
        <f t="shared" ca="1" si="15"/>
        <v>0</v>
      </c>
      <c r="Q30" s="39">
        <f t="shared" ca="1" si="15"/>
        <v>0</v>
      </c>
      <c r="R30" s="39">
        <f t="shared" ca="1" si="15"/>
        <v>0</v>
      </c>
      <c r="S30" s="39">
        <f t="shared" ca="1" si="15"/>
        <v>0</v>
      </c>
      <c r="T30" s="39">
        <f t="shared" ca="1" si="15"/>
        <v>0</v>
      </c>
      <c r="U30" s="39">
        <f t="shared" ca="1" si="15"/>
        <v>0</v>
      </c>
      <c r="V30" s="39">
        <f t="shared" ca="1" si="15"/>
        <v>0</v>
      </c>
      <c r="W30" s="39">
        <f t="shared" ca="1" si="15"/>
        <v>0</v>
      </c>
      <c r="X30" s="39">
        <f t="shared" ca="1" si="15"/>
        <v>0</v>
      </c>
      <c r="Y30" s="39">
        <f t="shared" ca="1" si="15"/>
        <v>0</v>
      </c>
      <c r="Z30" s="39">
        <f t="shared" ca="1" si="15"/>
        <v>0</v>
      </c>
      <c r="AA30" s="39">
        <f t="shared" ca="1" si="15"/>
        <v>0</v>
      </c>
      <c r="AB30" s="39">
        <f t="shared" ca="1" si="15"/>
        <v>0</v>
      </c>
      <c r="AC30" s="39">
        <f t="shared" ca="1" si="15"/>
        <v>0</v>
      </c>
      <c r="AD30" s="39">
        <f t="shared" ca="1" si="15"/>
        <v>0</v>
      </c>
      <c r="AE30" s="39">
        <f t="shared" ca="1" si="15"/>
        <v>0</v>
      </c>
      <c r="AF30" s="39">
        <f t="shared" ca="1" si="15"/>
        <v>0</v>
      </c>
      <c r="AG30" s="39">
        <f t="shared" ca="1" si="15"/>
        <v>0</v>
      </c>
      <c r="AH30" s="39">
        <f t="shared" ca="1" si="15"/>
        <v>0</v>
      </c>
      <c r="AI30" s="39">
        <f t="shared" ca="1" si="15"/>
        <v>0</v>
      </c>
      <c r="AJ30" s="39">
        <f t="shared" ca="1" si="15"/>
        <v>0</v>
      </c>
      <c r="AK30" s="39">
        <f t="shared" ca="1" si="15"/>
        <v>0</v>
      </c>
      <c r="AL30" s="39">
        <f t="shared" ca="1" si="15"/>
        <v>0</v>
      </c>
      <c r="AM30" s="39">
        <f t="shared" ca="1" si="15"/>
        <v>0</v>
      </c>
      <c r="AN30" s="39">
        <f t="shared" ca="1" si="15"/>
        <v>0</v>
      </c>
      <c r="AO30" s="39">
        <f t="shared" ca="1" si="15"/>
        <v>0</v>
      </c>
      <c r="AP30" s="39">
        <f t="shared" ca="1" si="15"/>
        <v>0</v>
      </c>
      <c r="AQ30" s="39">
        <f t="shared" ca="1" si="15"/>
        <v>0</v>
      </c>
      <c r="AR30" s="39">
        <f t="shared" ca="1" si="15"/>
        <v>0</v>
      </c>
      <c r="AS30" s="39">
        <f t="shared" ca="1" si="15"/>
        <v>0</v>
      </c>
      <c r="AT30" s="39">
        <f t="shared" ca="1" si="15"/>
        <v>0</v>
      </c>
    </row>
    <row r="31" spans="2:46" ht="51" customHeight="1" thickBot="1" x14ac:dyDescent="0.35">
      <c r="B31" s="67" t="s">
        <v>487</v>
      </c>
      <c r="C31" s="63" t="s">
        <v>467</v>
      </c>
      <c r="D31" s="39">
        <f ca="1">0.001*(D25*D29*D18*D4+D19*D5*(1+(D30*((D14*D4)/(D13*D5)))))</f>
        <v>422.38343361244762</v>
      </c>
      <c r="E31" s="39">
        <f ca="1">0.001*(E25*E29*E18*E4+E19*E5*(1+(E30*((E14*E4)/(E13*E5)))))</f>
        <v>1307.8777110999617</v>
      </c>
      <c r="F31" s="39">
        <f t="shared" ref="F31:AT31" ca="1" si="16">0.001*(F25*F29*F18*F4+F19*F5*(1+(F30*((F14*F4)/(F13*F5)))))</f>
        <v>1095.9363843120002</v>
      </c>
      <c r="G31" s="39">
        <f t="shared" ca="1" si="16"/>
        <v>339.18233581478393</v>
      </c>
      <c r="H31" s="39">
        <f t="shared" ca="1" si="16"/>
        <v>1366.0336711929592</v>
      </c>
      <c r="I31" s="39">
        <f t="shared" ca="1" si="16"/>
        <v>902.90231672256027</v>
      </c>
      <c r="J31" s="39">
        <f t="shared" ca="1" si="16"/>
        <v>1008.8781293088961</v>
      </c>
      <c r="K31" s="39">
        <f t="shared" ca="1" si="16"/>
        <v>1103.9181194118007</v>
      </c>
      <c r="L31" s="39">
        <f t="shared" ca="1" si="16"/>
        <v>312.94357248000046</v>
      </c>
      <c r="M31" s="39">
        <f t="shared" ca="1" si="16"/>
        <v>728.7721895705331</v>
      </c>
      <c r="N31" s="39">
        <f t="shared" ca="1" si="16"/>
        <v>509.36745348720001</v>
      </c>
      <c r="O31" s="39">
        <f t="shared" ca="1" si="16"/>
        <v>797.80297899456025</v>
      </c>
      <c r="P31" s="39">
        <f t="shared" ca="1" si="16"/>
        <v>339.1650429404159</v>
      </c>
      <c r="Q31" s="39">
        <f t="shared" ca="1" si="16"/>
        <v>390.59398181865572</v>
      </c>
      <c r="R31" s="39">
        <f t="shared" ca="1" si="16"/>
        <v>533.83217025600027</v>
      </c>
      <c r="S31" s="39">
        <f t="shared" ca="1" si="16"/>
        <v>791.4970187308802</v>
      </c>
      <c r="T31" s="39">
        <f t="shared" ca="1" si="16"/>
        <v>1243.8916071119997</v>
      </c>
      <c r="U31" s="39">
        <f t="shared" ca="1" si="16"/>
        <v>735.98866387199917</v>
      </c>
      <c r="V31" s="39">
        <f t="shared" ca="1" si="16"/>
        <v>866.4678796435204</v>
      </c>
      <c r="W31" s="39">
        <f t="shared" ca="1" si="16"/>
        <v>615.76778382134387</v>
      </c>
      <c r="X31" s="39">
        <f t="shared" ca="1" si="16"/>
        <v>386.07779672985572</v>
      </c>
      <c r="Y31" s="39">
        <f t="shared" ca="1" si="16"/>
        <v>1497.8999574000002</v>
      </c>
      <c r="Z31" s="39">
        <f t="shared" ca="1" si="16"/>
        <v>358.14111320064006</v>
      </c>
      <c r="AA31" s="39">
        <f t="shared" ca="1" si="16"/>
        <v>962.45860810176032</v>
      </c>
      <c r="AB31" s="39">
        <f ca="1">0.001*(AB25*AB29*AB18*AB4+AB19*AB5*(1+(AB30*((AB14*AB4)/(AB13*AB5)))))*0.27</f>
        <v>68.676787743933616</v>
      </c>
      <c r="AC31" s="39">
        <f t="shared" ca="1" si="16"/>
        <v>2117.2376545246075</v>
      </c>
      <c r="AD31" s="39">
        <f ca="1">0.001*(AD25*AD29*AD18*AD4+AD19*AD5*(1+(AD30*((AD14*AD4)/(AD13*AD5)))))*0.23</f>
        <v>212.48399945203207</v>
      </c>
      <c r="AE31" s="39">
        <f t="shared" ca="1" si="16"/>
        <v>687.86725589255548</v>
      </c>
      <c r="AF31" s="39">
        <f t="shared" ca="1" si="16"/>
        <v>561.15359731199908</v>
      </c>
      <c r="AG31" s="39">
        <f t="shared" ca="1" si="16"/>
        <v>161.60201885150403</v>
      </c>
      <c r="AH31" s="39">
        <f t="shared" ca="1" si="16"/>
        <v>317.71651111200021</v>
      </c>
      <c r="AI31" s="39">
        <f t="shared" ca="1" si="16"/>
        <v>7488.7223742038386</v>
      </c>
      <c r="AJ31" s="39">
        <f t="shared" ca="1" si="16"/>
        <v>1374.9561593238241</v>
      </c>
      <c r="AK31" s="39">
        <f t="shared" ca="1" si="16"/>
        <v>1350.1911126950392</v>
      </c>
      <c r="AL31" s="39">
        <f t="shared" ca="1" si="16"/>
        <v>336.16081530662404</v>
      </c>
      <c r="AM31" s="39">
        <f t="shared" ca="1" si="16"/>
        <v>354.62557734912008</v>
      </c>
      <c r="AN31" s="39">
        <f t="shared" ca="1" si="16"/>
        <v>508.82209466087994</v>
      </c>
      <c r="AO31" s="39">
        <f t="shared" ca="1" si="16"/>
        <v>774.55519680000009</v>
      </c>
      <c r="AP31" s="39">
        <f t="shared" ca="1" si="16"/>
        <v>1956.9073304088008</v>
      </c>
      <c r="AQ31" s="39">
        <f t="shared" ca="1" si="16"/>
        <v>925.85768686303174</v>
      </c>
      <c r="AR31" s="39">
        <f t="shared" ca="1" si="16"/>
        <v>4343.9199585581164</v>
      </c>
      <c r="AS31" s="39">
        <f t="shared" ca="1" si="16"/>
        <v>1504.07769176742</v>
      </c>
      <c r="AT31" s="39">
        <f t="shared" ca="1" si="16"/>
        <v>1895.2490522750406</v>
      </c>
    </row>
    <row r="32" spans="2:46" ht="15" thickBot="1" x14ac:dyDescent="0.35"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</row>
    <row r="33" spans="2:46" ht="15" thickBot="1" x14ac:dyDescent="0.35">
      <c r="B33" s="137" t="s">
        <v>473</v>
      </c>
      <c r="C33" s="138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</row>
    <row r="34" spans="2:46" x14ac:dyDescent="0.3">
      <c r="B34" s="71" t="s">
        <v>474</v>
      </c>
      <c r="C34" s="65" t="s">
        <v>467</v>
      </c>
      <c r="D34" s="58" cm="1">
        <f t="array" ref="D34:AT34">TRANSPOSE('predictions_with_index Cir'!C3:C45)</f>
        <v>659.77972550000004</v>
      </c>
      <c r="E34" s="58">
        <v>1564.8933480000001</v>
      </c>
      <c r="F34" s="58">
        <v>1340.470137</v>
      </c>
      <c r="G34" s="58">
        <v>390.8896307</v>
      </c>
      <c r="H34" s="58">
        <v>1571.311154</v>
      </c>
      <c r="I34" s="58">
        <v>1160.931016</v>
      </c>
      <c r="J34" s="58">
        <v>790.68232650000004</v>
      </c>
      <c r="K34" s="58">
        <v>1613.903791</v>
      </c>
      <c r="L34" s="58">
        <v>416.6389906</v>
      </c>
      <c r="M34" s="58">
        <v>862.7940744</v>
      </c>
      <c r="N34" s="58">
        <v>689.95153159999995</v>
      </c>
      <c r="O34" s="58">
        <v>1074.823678</v>
      </c>
      <c r="P34" s="58">
        <v>626.00775080000005</v>
      </c>
      <c r="Q34" s="58">
        <v>410.92935399999999</v>
      </c>
      <c r="R34" s="58">
        <v>701.00121779999995</v>
      </c>
      <c r="S34" s="58">
        <v>1075.458429</v>
      </c>
      <c r="T34" s="58">
        <v>1524.9638460000001</v>
      </c>
      <c r="U34" s="58">
        <v>868.19570629999998</v>
      </c>
      <c r="V34" s="58">
        <v>1112.628813</v>
      </c>
      <c r="W34" s="58">
        <v>778.70048299999996</v>
      </c>
      <c r="X34" s="58">
        <v>403.9914435</v>
      </c>
      <c r="Y34" s="58">
        <v>1754.7695120000001</v>
      </c>
      <c r="Z34" s="58">
        <v>651.25531669999998</v>
      </c>
      <c r="AA34" s="58">
        <v>1185.2259369999999</v>
      </c>
      <c r="AB34" s="58">
        <v>474.57584459999998</v>
      </c>
      <c r="AC34" s="58">
        <v>2350.046902</v>
      </c>
      <c r="AD34" s="58">
        <v>638.59429160000002</v>
      </c>
      <c r="AE34" s="58">
        <v>818.31039190000001</v>
      </c>
      <c r="AF34" s="58">
        <v>861.9500256</v>
      </c>
      <c r="AG34" s="58">
        <v>485.66587989999999</v>
      </c>
      <c r="AH34" s="58">
        <v>561.48025729999995</v>
      </c>
      <c r="AI34" s="58">
        <v>11021.00627</v>
      </c>
      <c r="AJ34" s="58">
        <v>1642.6360500000001</v>
      </c>
      <c r="AK34" s="58">
        <v>1571.707521</v>
      </c>
      <c r="AL34" s="58">
        <v>382.7772655</v>
      </c>
      <c r="AM34" s="58">
        <v>620.4197752</v>
      </c>
      <c r="AN34" s="58">
        <v>724.47775320000005</v>
      </c>
      <c r="AO34" s="58">
        <v>849.03684550000003</v>
      </c>
      <c r="AP34" s="58">
        <v>2293.931478</v>
      </c>
      <c r="AQ34" s="58">
        <v>825.27960880000001</v>
      </c>
      <c r="AR34" s="58">
        <v>5361.7495600000002</v>
      </c>
      <c r="AS34" s="58">
        <v>1588.3686399999999</v>
      </c>
      <c r="AT34" s="58">
        <v>2293.003076</v>
      </c>
    </row>
    <row r="35" spans="2:46" x14ac:dyDescent="0.3">
      <c r="B35" s="42" t="s">
        <v>488</v>
      </c>
      <c r="C35" s="62" t="s">
        <v>467</v>
      </c>
      <c r="D35" s="53">
        <f ca="1">IF(D9="Rectangular",OFFSET(Rect!$N$7,D$3-1,),OFFSET(Circular!$N$3,D$3-1,))</f>
        <v>501.3</v>
      </c>
      <c r="E35" s="53">
        <f ca="1">IF(E9="Rectangular",OFFSET(Rect!$N$7,E$3-1,),OFFSET(Circular!$N$3,E$3-1,))</f>
        <v>1698</v>
      </c>
      <c r="F35" s="53">
        <f ca="1">IF(F9="Rectangular",OFFSET(Rect!$N$7,F$3-1,),OFFSET(Circular!$N$3,F$3-1,))</f>
        <v>1240.2</v>
      </c>
      <c r="G35" s="53">
        <f ca="1">IF(G9="Rectangular",OFFSET(Rect!$N$7,G$3-1,),OFFSET(Circular!$N$3,G$3-1,))</f>
        <v>294</v>
      </c>
      <c r="H35" s="53">
        <f ca="1">IF(H9="Rectangular",OFFSET(Rect!$N$7,H$3-1,),OFFSET(Circular!$N$3,H$3-1,))</f>
        <v>1597.6</v>
      </c>
      <c r="I35" s="53">
        <f ca="1">IF(I9="Rectangular",OFFSET(Rect!$N$7,I$3-1,),OFFSET(Circular!$N$3,I$3-1,))</f>
        <v>1174</v>
      </c>
      <c r="J35" s="53">
        <f ca="1">IF(J9="Rectangular",OFFSET(Rect!$N$7,J$3-1,),OFFSET(Circular!$N$3,J$3-1,))</f>
        <v>816</v>
      </c>
      <c r="K35" s="53">
        <f ca="1">IF(K9="Rectangular",OFFSET(Rect!$N$7,K$3-1,),OFFSET(Circular!$N$3,K$3-1,))</f>
        <v>1522</v>
      </c>
      <c r="L35" s="53">
        <f ca="1">IF(L9="Rectangular",OFFSET(Rect!$N$7,L$3-1,),OFFSET(Circular!$N$3,L$3-1,))</f>
        <v>426</v>
      </c>
      <c r="M35" s="53">
        <f ca="1">IF(M9="Rectangular",OFFSET(Rect!$N$7,M$3-1,),OFFSET(Circular!$N$3,M$3-1,))</f>
        <v>823.2</v>
      </c>
      <c r="N35" s="53">
        <f ca="1">IF(N9="Rectangular",OFFSET(Rect!$N$7,N$3-1,),OFFSET(Circular!$N$3,N$3-1,))</f>
        <v>694.4</v>
      </c>
      <c r="O35" s="53">
        <f ca="1">IF(O9="Rectangular",OFFSET(Rect!$N$7,O$3-1,),OFFSET(Circular!$N$3,O$3-1,))</f>
        <v>990</v>
      </c>
      <c r="P35" s="53">
        <f ca="1">IF(P9="Rectangular",OFFSET(Rect!$N$7,P$3-1,),OFFSET(Circular!$N$3,P$3-1,))</f>
        <v>595.1</v>
      </c>
      <c r="Q35" s="53">
        <f ca="1">IF(Q9="Rectangular",OFFSET(Rect!$N$7,Q$3-1,),OFFSET(Circular!$N$3,Q$3-1,))</f>
        <v>339</v>
      </c>
      <c r="R35" s="53">
        <f ca="1">IF(R9="Rectangular",OFFSET(Rect!$N$7,R$3-1,),OFFSET(Circular!$N$3,R$3-1,))</f>
        <v>748</v>
      </c>
      <c r="S35" s="53">
        <f ca="1">IF(S9="Rectangular",OFFSET(Rect!$N$7,S$3-1,),OFFSET(Circular!$N$3,S$3-1,))</f>
        <v>956</v>
      </c>
      <c r="T35" s="53">
        <f ca="1">IF(T9="Rectangular",OFFSET(Rect!$N$7,T$3-1,),OFFSET(Circular!$N$3,T$3-1,))</f>
        <v>1442.7</v>
      </c>
      <c r="U35" s="53">
        <f ca="1">IF(U9="Rectangular",OFFSET(Rect!$N$7,U$3-1,),OFFSET(Circular!$N$3,U$3-1,))</f>
        <v>904</v>
      </c>
      <c r="V35" s="53">
        <f ca="1">IF(V9="Rectangular",OFFSET(Rect!$N$7,V$3-1,),OFFSET(Circular!$N$3,V$3-1,))</f>
        <v>1074</v>
      </c>
      <c r="W35" s="53">
        <f ca="1">IF(W9="Rectangular",OFFSET(Rect!$N$7,W$3-1,),OFFSET(Circular!$N$3,W$3-1,))</f>
        <v>750</v>
      </c>
      <c r="X35" s="53">
        <f ca="1">IF(X9="Rectangular",OFFSET(Rect!$N$7,X$3-1,),OFFSET(Circular!$N$3,X$3-1,))</f>
        <v>487</v>
      </c>
      <c r="Y35" s="53">
        <f ca="1">IF(Y9="Rectangular",OFFSET(Rect!$N$7,Y$3-1,),OFFSET(Circular!$N$3,Y$3-1,))</f>
        <v>1630.1</v>
      </c>
      <c r="Z35" s="53">
        <f ca="1">IF(Z9="Rectangular",OFFSET(Rect!$N$7,Z$3-1,),OFFSET(Circular!$N$3,Z$3-1,))</f>
        <v>543.4</v>
      </c>
      <c r="AA35" s="53">
        <f ca="1">IF(AA9="Rectangular",OFFSET(Rect!$N$7,AA$3-1,),OFFSET(Circular!$N$3,AA$3-1,))</f>
        <v>1317</v>
      </c>
      <c r="AB35" s="53">
        <f ca="1">IF(AB9="Rectangular",OFFSET(Rect!$N$7,AB$3-1,),OFFSET(Circular!$N$3,AB$3-1,))</f>
        <v>462.6</v>
      </c>
      <c r="AC35" s="53">
        <f ca="1">IF(AC9="Rectangular",OFFSET(Rect!$N$7,AC$3-1,),OFFSET(Circular!$N$3,AC$3-1,))</f>
        <v>2312.1999999999998</v>
      </c>
      <c r="AD35" s="53">
        <f ca="1">IF(AD9="Rectangular",OFFSET(Rect!$N$7,AD$3-1,),OFFSET(Circular!$N$3,AD$3-1,))</f>
        <v>1288</v>
      </c>
      <c r="AE35" s="53">
        <f ca="1">IF(AE9="Rectangular",OFFSET(Rect!$N$7,AE$3-1,),OFFSET(Circular!$N$3,AE$3-1,))</f>
        <v>806.7</v>
      </c>
      <c r="AF35" s="53">
        <f ca="1">IF(AF9="Rectangular",OFFSET(Rect!$N$7,AF$3-1,),OFFSET(Circular!$N$3,AF$3-1,))</f>
        <v>816</v>
      </c>
      <c r="AG35" s="53">
        <f ca="1">IF(AG9="Rectangular",OFFSET(Rect!$N$7,AG$3-1,),OFFSET(Circular!$N$3,AG$3-1,))</f>
        <v>235</v>
      </c>
      <c r="AH35" s="53">
        <f ca="1">IF(AH9="Rectangular",OFFSET(Rect!$N$7,AH$3-1,),OFFSET(Circular!$N$3,AH$3-1,))</f>
        <v>489.3</v>
      </c>
      <c r="AI35" s="53">
        <f ca="1">IF(AI9="Rectangular",OFFSET(Rect!$N$7,AI$3-1,),OFFSET(Circular!$N$3,AI$3-1,))</f>
        <v>10436.700000000001</v>
      </c>
      <c r="AJ35" s="53">
        <f ca="1">IF(AJ9="Rectangular",OFFSET(Rect!$N$7,AJ$3-1,),OFFSET(Circular!$N$3,AJ$3-1,))</f>
        <v>1607.4</v>
      </c>
      <c r="AK35" s="53">
        <f ca="1">IF(AK9="Rectangular",OFFSET(Rect!$N$7,AK$3-1,),OFFSET(Circular!$N$3,AK$3-1,))</f>
        <v>1642.4</v>
      </c>
      <c r="AL35" s="53">
        <f ca="1">IF(AL9="Rectangular",OFFSET(Rect!$N$7,AL$3-1,),OFFSET(Circular!$N$3,AL$3-1,))</f>
        <v>450</v>
      </c>
      <c r="AM35" s="53">
        <f ca="1">IF(AM9="Rectangular",OFFSET(Rect!$N$7,AM$3-1,),OFFSET(Circular!$N$3,AM$3-1,))</f>
        <v>562.9</v>
      </c>
      <c r="AN35" s="53">
        <f ca="1">IF(AN9="Rectangular",OFFSET(Rect!$N$7,AN$3-1,),OFFSET(Circular!$N$3,AN$3-1,))</f>
        <v>729</v>
      </c>
      <c r="AO35" s="53">
        <f ca="1">IF(AO9="Rectangular",OFFSET(Rect!$N$7,AO$3-1,),OFFSET(Circular!$N$3,AO$3-1,))</f>
        <v>1133</v>
      </c>
      <c r="AP35" s="53">
        <f ca="1">IF(AP9="Rectangular",OFFSET(Rect!$N$7,AP$3-1,),OFFSET(Circular!$N$3,AP$3-1,))</f>
        <v>2331</v>
      </c>
      <c r="AQ35" s="53">
        <f ca="1">IF(AQ9="Rectangular",OFFSET(Rect!$N$7,AQ$3-1,),OFFSET(Circular!$N$3,AQ$3-1,))</f>
        <v>963.1</v>
      </c>
      <c r="AR35" s="53">
        <f ca="1">IF(AR9="Rectangular",OFFSET(Rect!$N$7,AR$3-1,),OFFSET(Circular!$N$3,AR$3-1,))</f>
        <v>5378.7</v>
      </c>
      <c r="AS35" s="53">
        <f ca="1">IF(AS9="Rectangular",OFFSET(Rect!$N$7,AS$3-1,),OFFSET(Circular!$N$3,AS$3-1,))</f>
        <v>1789.4</v>
      </c>
      <c r="AT35" s="53">
        <f ca="1">IF(AT9="Rectangular",OFFSET(Rect!$N$7,AT$3-1,),OFFSET(Circular!$N$3,AT$3-1,))</f>
        <v>2218</v>
      </c>
    </row>
    <row r="36" spans="2:46" x14ac:dyDescent="0.3">
      <c r="B36" s="42" t="s">
        <v>390</v>
      </c>
      <c r="C36" s="62" t="s">
        <v>476</v>
      </c>
      <c r="D36" s="59">
        <f ca="1">ABS((D34-D35)/D34*100)</f>
        <v>24.020096310158596</v>
      </c>
      <c r="E36" s="51">
        <f ca="1">ABS((E34-E35)/E34*100)</f>
        <v>8.505797035313357</v>
      </c>
      <c r="F36" s="51">
        <f t="shared" ref="F36:AT36" ca="1" si="17">ABS((F34-F35)/F34*100)</f>
        <v>7.4802216201851861</v>
      </c>
      <c r="G36" s="51">
        <f t="shared" ca="1" si="17"/>
        <v>24.78695342378137</v>
      </c>
      <c r="H36" s="51">
        <f t="shared" ca="1" si="17"/>
        <v>1.6730515743541854</v>
      </c>
      <c r="I36" s="51">
        <f t="shared" ca="1" si="17"/>
        <v>1.1257330383875281</v>
      </c>
      <c r="J36" s="51">
        <f t="shared" ca="1" si="17"/>
        <v>3.2020032131070977</v>
      </c>
      <c r="K36" s="51">
        <f t="shared" ca="1" si="17"/>
        <v>5.6945024550103405</v>
      </c>
      <c r="L36" s="51">
        <f t="shared" ca="1" si="17"/>
        <v>2.2467914936427942</v>
      </c>
      <c r="M36" s="51">
        <f t="shared" ca="1" si="17"/>
        <v>4.5890526574993311</v>
      </c>
      <c r="N36" s="51">
        <f t="shared" ca="1" si="17"/>
        <v>0.64475085513383978</v>
      </c>
      <c r="O36" s="51">
        <f t="shared" ca="1" si="17"/>
        <v>7.8918691257190527</v>
      </c>
      <c r="P36" s="51">
        <f t="shared" ca="1" si="17"/>
        <v>4.9372792526133731</v>
      </c>
      <c r="Q36" s="51">
        <f t="shared" ca="1" si="17"/>
        <v>17.504068108018387</v>
      </c>
      <c r="R36" s="51">
        <f t="shared" ca="1" si="17"/>
        <v>6.7045221900611729</v>
      </c>
      <c r="S36" s="51">
        <f t="shared" ca="1" si="17"/>
        <v>11.107675180999491</v>
      </c>
      <c r="T36" s="51">
        <f t="shared" ca="1" si="17"/>
        <v>5.3944784471959242</v>
      </c>
      <c r="U36" s="51">
        <f t="shared" ca="1" si="17"/>
        <v>4.1239888011641526</v>
      </c>
      <c r="V36" s="51">
        <f t="shared" ca="1" si="17"/>
        <v>3.4718508588542218</v>
      </c>
      <c r="W36" s="51">
        <f t="shared" ca="1" si="17"/>
        <v>3.6856896363322234</v>
      </c>
      <c r="X36" s="51">
        <f t="shared" ca="1" si="17"/>
        <v>20.547107577539574</v>
      </c>
      <c r="Y36" s="51">
        <f t="shared" ca="1" si="17"/>
        <v>7.104608961316405</v>
      </c>
      <c r="Z36" s="51">
        <f t="shared" ca="1" si="17"/>
        <v>16.561141833976524</v>
      </c>
      <c r="AA36" s="51">
        <f t="shared" ca="1" si="17"/>
        <v>11.118054278624859</v>
      </c>
      <c r="AB36" s="51">
        <f t="shared" ca="1" si="17"/>
        <v>2.5234838090197989</v>
      </c>
      <c r="AC36" s="51">
        <f t="shared" ca="1" si="17"/>
        <v>1.6104743257588066</v>
      </c>
      <c r="AD36" s="51">
        <f t="shared" ca="1" si="17"/>
        <v>101.6930024183135</v>
      </c>
      <c r="AE36" s="51">
        <f t="shared" ca="1" si="17"/>
        <v>1.4188249367140864</v>
      </c>
      <c r="AF36" s="51">
        <f t="shared" ca="1" si="17"/>
        <v>5.3309384808028017</v>
      </c>
      <c r="AG36" s="51">
        <f t="shared" ca="1" si="17"/>
        <v>51.612824839911099</v>
      </c>
      <c r="AH36" s="51">
        <f t="shared" ca="1" si="17"/>
        <v>12.855350898194429</v>
      </c>
      <c r="AI36" s="51">
        <f t="shared" ca="1" si="17"/>
        <v>5.3017506358790882</v>
      </c>
      <c r="AJ36" s="51">
        <f t="shared" ca="1" si="17"/>
        <v>2.145091726192176</v>
      </c>
      <c r="AK36" s="51">
        <f t="shared" ca="1" si="17"/>
        <v>4.4978138779295209</v>
      </c>
      <c r="AL36" s="51">
        <f t="shared" ca="1" si="17"/>
        <v>17.561840934359253</v>
      </c>
      <c r="AM36" s="51">
        <f t="shared" ca="1" si="17"/>
        <v>9.2711060316312164</v>
      </c>
      <c r="AN36" s="51">
        <f t="shared" ca="1" si="17"/>
        <v>0.62420782143071996</v>
      </c>
      <c r="AO36" s="51">
        <f t="shared" ca="1" si="17"/>
        <v>33.445327609165574</v>
      </c>
      <c r="AP36" s="51">
        <f t="shared" ca="1" si="17"/>
        <v>1.6159385036347642</v>
      </c>
      <c r="AQ36" s="51">
        <f t="shared" ca="1" si="17"/>
        <v>16.699842057214781</v>
      </c>
      <c r="AR36" s="51">
        <f t="shared" ca="1" si="17"/>
        <v>0.31613636202731588</v>
      </c>
      <c r="AS36" s="51">
        <f t="shared" ca="1" si="17"/>
        <v>12.656467455816816</v>
      </c>
      <c r="AT36" s="51">
        <f t="shared" ca="1" si="17"/>
        <v>3.2709540072156438</v>
      </c>
    </row>
    <row r="37" spans="2:46" x14ac:dyDescent="0.3">
      <c r="B37" s="42" t="s">
        <v>489</v>
      </c>
      <c r="C37" s="62" t="s">
        <v>467</v>
      </c>
      <c r="D37" s="39">
        <f ca="1">D31</f>
        <v>422.38343361244762</v>
      </c>
      <c r="E37" s="39">
        <f ca="1">E31</f>
        <v>1307.8777110999617</v>
      </c>
      <c r="F37" s="39">
        <f t="shared" ref="F37:AT37" ca="1" si="18">F31</f>
        <v>1095.9363843120002</v>
      </c>
      <c r="G37" s="39">
        <f t="shared" ca="1" si="18"/>
        <v>339.18233581478393</v>
      </c>
      <c r="H37" s="39">
        <f t="shared" ca="1" si="18"/>
        <v>1366.0336711929592</v>
      </c>
      <c r="I37" s="39">
        <f t="shared" ca="1" si="18"/>
        <v>902.90231672256027</v>
      </c>
      <c r="J37" s="39">
        <f t="shared" ca="1" si="18"/>
        <v>1008.8781293088961</v>
      </c>
      <c r="K37" s="39">
        <f t="shared" ca="1" si="18"/>
        <v>1103.9181194118007</v>
      </c>
      <c r="L37" s="39">
        <f t="shared" ca="1" si="18"/>
        <v>312.94357248000046</v>
      </c>
      <c r="M37" s="39">
        <f t="shared" ca="1" si="18"/>
        <v>728.7721895705331</v>
      </c>
      <c r="N37" s="39">
        <f t="shared" ca="1" si="18"/>
        <v>509.36745348720001</v>
      </c>
      <c r="O37" s="39">
        <f t="shared" ca="1" si="18"/>
        <v>797.80297899456025</v>
      </c>
      <c r="P37" s="39">
        <f t="shared" ca="1" si="18"/>
        <v>339.1650429404159</v>
      </c>
      <c r="Q37" s="39">
        <f t="shared" ca="1" si="18"/>
        <v>390.59398181865572</v>
      </c>
      <c r="R37" s="39">
        <f t="shared" ca="1" si="18"/>
        <v>533.83217025600027</v>
      </c>
      <c r="S37" s="39">
        <f t="shared" ca="1" si="18"/>
        <v>791.4970187308802</v>
      </c>
      <c r="T37" s="39">
        <f t="shared" ca="1" si="18"/>
        <v>1243.8916071119997</v>
      </c>
      <c r="U37" s="39">
        <f t="shared" ca="1" si="18"/>
        <v>735.98866387199917</v>
      </c>
      <c r="V37" s="39">
        <f t="shared" ca="1" si="18"/>
        <v>866.4678796435204</v>
      </c>
      <c r="W37" s="39">
        <f t="shared" ca="1" si="18"/>
        <v>615.76778382134387</v>
      </c>
      <c r="X37" s="39">
        <f t="shared" ca="1" si="18"/>
        <v>386.07779672985572</v>
      </c>
      <c r="Y37" s="39">
        <f t="shared" ca="1" si="18"/>
        <v>1497.8999574000002</v>
      </c>
      <c r="Z37" s="39">
        <f t="shared" ca="1" si="18"/>
        <v>358.14111320064006</v>
      </c>
      <c r="AA37" s="39">
        <f t="shared" ca="1" si="18"/>
        <v>962.45860810176032</v>
      </c>
      <c r="AB37" s="39">
        <f t="shared" ca="1" si="18"/>
        <v>68.676787743933616</v>
      </c>
      <c r="AC37" s="39">
        <f t="shared" ca="1" si="18"/>
        <v>2117.2376545246075</v>
      </c>
      <c r="AD37" s="39">
        <f t="shared" ca="1" si="18"/>
        <v>212.48399945203207</v>
      </c>
      <c r="AE37" s="39">
        <f t="shared" ca="1" si="18"/>
        <v>687.86725589255548</v>
      </c>
      <c r="AF37" s="39">
        <f t="shared" ca="1" si="18"/>
        <v>561.15359731199908</v>
      </c>
      <c r="AG37" s="39">
        <f t="shared" ca="1" si="18"/>
        <v>161.60201885150403</v>
      </c>
      <c r="AH37" s="39">
        <f t="shared" ca="1" si="18"/>
        <v>317.71651111200021</v>
      </c>
      <c r="AI37" s="39">
        <f t="shared" ca="1" si="18"/>
        <v>7488.7223742038386</v>
      </c>
      <c r="AJ37" s="39">
        <f t="shared" ca="1" si="18"/>
        <v>1374.9561593238241</v>
      </c>
      <c r="AK37" s="39">
        <f t="shared" ca="1" si="18"/>
        <v>1350.1911126950392</v>
      </c>
      <c r="AL37" s="39">
        <f t="shared" ca="1" si="18"/>
        <v>336.16081530662404</v>
      </c>
      <c r="AM37" s="39">
        <f t="shared" ca="1" si="18"/>
        <v>354.62557734912008</v>
      </c>
      <c r="AN37" s="39">
        <f t="shared" ca="1" si="18"/>
        <v>508.82209466087994</v>
      </c>
      <c r="AO37" s="39">
        <f t="shared" ca="1" si="18"/>
        <v>774.55519680000009</v>
      </c>
      <c r="AP37" s="39">
        <f t="shared" ca="1" si="18"/>
        <v>1956.9073304088008</v>
      </c>
      <c r="AQ37" s="39">
        <f t="shared" ca="1" si="18"/>
        <v>925.85768686303174</v>
      </c>
      <c r="AR37" s="39">
        <f t="shared" ca="1" si="18"/>
        <v>4343.9199585581164</v>
      </c>
      <c r="AS37" s="39">
        <f t="shared" ca="1" si="18"/>
        <v>1504.07769176742</v>
      </c>
      <c r="AT37" s="39">
        <f t="shared" ca="1" si="18"/>
        <v>1895.2490522750406</v>
      </c>
    </row>
    <row r="38" spans="2:46" ht="15" thickBot="1" x14ac:dyDescent="0.35">
      <c r="B38" s="72" t="s">
        <v>390</v>
      </c>
      <c r="C38" s="63" t="s">
        <v>476</v>
      </c>
      <c r="D38" s="59">
        <f ca="1">ABS(D35-D37)/D35*100</f>
        <v>15.742383081498582</v>
      </c>
      <c r="E38" s="59">
        <f ca="1">ABS(E35-E37)/E35*100</f>
        <v>22.975399817434528</v>
      </c>
      <c r="F38" s="59">
        <f t="shared" ref="F38:AT38" ca="1" si="19">ABS(F35-F37)/F35*100</f>
        <v>11.632286380261235</v>
      </c>
      <c r="G38" s="59">
        <f t="shared" ca="1" si="19"/>
        <v>15.368141433599975</v>
      </c>
      <c r="H38" s="59">
        <f t="shared" ca="1" si="19"/>
        <v>14.494637506700094</v>
      </c>
      <c r="I38" s="59">
        <f t="shared" ca="1" si="19"/>
        <v>23.091795849867097</v>
      </c>
      <c r="J38" s="59">
        <f t="shared" ca="1" si="19"/>
        <v>23.637025650600009</v>
      </c>
      <c r="K38" s="59">
        <f t="shared" ca="1" si="19"/>
        <v>27.469243139829125</v>
      </c>
      <c r="L38" s="59">
        <f t="shared" ca="1" si="19"/>
        <v>26.539067492957642</v>
      </c>
      <c r="M38" s="59">
        <f t="shared" ca="1" si="19"/>
        <v>11.470822452559153</v>
      </c>
      <c r="N38" s="59">
        <f t="shared" ca="1" si="19"/>
        <v>26.64639206693548</v>
      </c>
      <c r="O38" s="59">
        <f t="shared" ca="1" si="19"/>
        <v>19.413840505599975</v>
      </c>
      <c r="P38" s="59">
        <f t="shared" ca="1" si="19"/>
        <v>43.007050421707966</v>
      </c>
      <c r="Q38" s="59">
        <f t="shared" ca="1" si="19"/>
        <v>15.219463663320271</v>
      </c>
      <c r="R38" s="59">
        <f t="shared" ca="1" si="19"/>
        <v>28.632062799999964</v>
      </c>
      <c r="S38" s="59">
        <f t="shared" ca="1" si="19"/>
        <v>17.207424818945587</v>
      </c>
      <c r="T38" s="59">
        <f t="shared" ca="1" si="19"/>
        <v>13.780300331877749</v>
      </c>
      <c r="U38" s="59">
        <f t="shared" ca="1" si="19"/>
        <v>18.585324792920446</v>
      </c>
      <c r="V38" s="59">
        <f t="shared" ca="1" si="19"/>
        <v>19.323288673787673</v>
      </c>
      <c r="W38" s="59">
        <f t="shared" ca="1" si="19"/>
        <v>17.897628823820817</v>
      </c>
      <c r="X38" s="59">
        <f t="shared" ca="1" si="19"/>
        <v>20.723245024670284</v>
      </c>
      <c r="Y38" s="59">
        <f t="shared" ca="1" si="19"/>
        <v>8.1099345193546259</v>
      </c>
      <c r="Z38" s="59">
        <f t="shared" ca="1" si="19"/>
        <v>34.092544497489861</v>
      </c>
      <c r="AA38" s="59">
        <f t="shared" ca="1" si="19"/>
        <v>26.920379035553506</v>
      </c>
      <c r="AB38" s="59">
        <f ca="1">ABS(AB35-AB37)/AB35*100</f>
        <v>85.154174720291039</v>
      </c>
      <c r="AC38" s="59">
        <f t="shared" ca="1" si="19"/>
        <v>8.4318979965138112</v>
      </c>
      <c r="AD38" s="59">
        <f t="shared" ca="1" si="19"/>
        <v>83.502795073599984</v>
      </c>
      <c r="AE38" s="59">
        <f t="shared" ca="1" si="19"/>
        <v>14.730723206575499</v>
      </c>
      <c r="AF38" s="59">
        <f t="shared" ca="1" si="19"/>
        <v>31.231176800000114</v>
      </c>
      <c r="AG38" s="59">
        <f t="shared" ca="1" si="19"/>
        <v>31.233183467445098</v>
      </c>
      <c r="AH38" s="59">
        <f t="shared" ca="1" si="19"/>
        <v>35.067134454935584</v>
      </c>
      <c r="AI38" s="59">
        <f t="shared" ca="1" si="19"/>
        <v>28.246261996571349</v>
      </c>
      <c r="AJ38" s="59">
        <f t="shared" ca="1" si="19"/>
        <v>14.460858571368421</v>
      </c>
      <c r="AK38" s="59">
        <f t="shared" ca="1" si="19"/>
        <v>17.791578623049247</v>
      </c>
      <c r="AL38" s="59">
        <f t="shared" ca="1" si="19"/>
        <v>25.297596598527988</v>
      </c>
      <c r="AM38" s="59">
        <f t="shared" ca="1" si="19"/>
        <v>37.000252735988617</v>
      </c>
      <c r="AN38" s="59">
        <f t="shared" ca="1" si="19"/>
        <v>30.202730499193425</v>
      </c>
      <c r="AO38" s="59">
        <f t="shared" ca="1" si="19"/>
        <v>31.636787572815528</v>
      </c>
      <c r="AP38" s="59">
        <f t="shared" ca="1" si="19"/>
        <v>16.048591574054019</v>
      </c>
      <c r="AQ38" s="59">
        <f t="shared" ca="1" si="19"/>
        <v>3.8669206870489332</v>
      </c>
      <c r="AR38" s="59">
        <f t="shared" ca="1" si="19"/>
        <v>19.238478469553673</v>
      </c>
      <c r="AS38" s="59">
        <f t="shared" ca="1" si="19"/>
        <v>15.945138495170452</v>
      </c>
      <c r="AT38" s="59">
        <f t="shared" ca="1" si="19"/>
        <v>14.551440384353443</v>
      </c>
    </row>
    <row r="40" spans="2:46" x14ac:dyDescent="0.3">
      <c r="AB40" s="73" t="s">
        <v>490</v>
      </c>
      <c r="AD40" s="73" t="s">
        <v>490</v>
      </c>
    </row>
  </sheetData>
  <mergeCells count="4">
    <mergeCell ref="B2:C2"/>
    <mergeCell ref="B3:C3"/>
    <mergeCell ref="B8:C8"/>
    <mergeCell ref="B33:C33"/>
  </mergeCells>
  <phoneticPr fontId="5" type="noConversion"/>
  <conditionalFormatting sqref="D36:AT3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8:AT38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disablePrompts="1" count="1">
    <dataValidation type="list" allowBlank="1" showInputMessage="1" showErrorMessage="1" sqref="D9:AT9" xr:uid="{0A82939F-A570-4795-B5E4-5D495A671C57}">
      <formula1>"Rectangular, Circular"</formula1>
    </dataValidation>
  </dataValidations>
  <pageMargins left="0.7" right="0.7" top="0.75" bottom="0.75" header="0.3" footer="0.3"/>
  <pageSetup scale="74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0E47A-4DD4-4BBF-9B13-6C13F52542D6}">
  <dimension ref="B1:H8"/>
  <sheetViews>
    <sheetView tabSelected="1" workbookViewId="0">
      <selection activeCell="G17" sqref="G17"/>
    </sheetView>
  </sheetViews>
  <sheetFormatPr defaultRowHeight="14.4" x14ac:dyDescent="0.3"/>
  <cols>
    <col min="2" max="2" width="16.21875" bestFit="1" customWidth="1"/>
    <col min="3" max="8" width="11.109375" customWidth="1"/>
  </cols>
  <sheetData>
    <row r="1" spans="2:8" ht="15" thickBot="1" x14ac:dyDescent="0.35"/>
    <row r="2" spans="2:8" ht="15" thickBot="1" x14ac:dyDescent="0.35">
      <c r="B2" s="141" t="s">
        <v>501</v>
      </c>
      <c r="C2" s="142"/>
      <c r="D2" s="142"/>
      <c r="E2" s="142"/>
      <c r="F2" s="142"/>
      <c r="G2" s="142"/>
      <c r="H2" s="143"/>
    </row>
    <row r="3" spans="2:8" x14ac:dyDescent="0.3">
      <c r="B3" s="144" t="s">
        <v>502</v>
      </c>
      <c r="C3" s="139" t="s">
        <v>454</v>
      </c>
      <c r="D3" s="139"/>
      <c r="E3" s="139"/>
      <c r="F3" s="139" t="s">
        <v>402</v>
      </c>
      <c r="G3" s="139"/>
      <c r="H3" s="140"/>
    </row>
    <row r="4" spans="2:8" x14ac:dyDescent="0.3">
      <c r="B4" s="145"/>
      <c r="C4" s="79" t="s">
        <v>495</v>
      </c>
      <c r="D4" s="79" t="s">
        <v>496</v>
      </c>
      <c r="E4" s="79" t="s">
        <v>498</v>
      </c>
      <c r="F4" s="79" t="s">
        <v>495</v>
      </c>
      <c r="G4" s="79" t="s">
        <v>496</v>
      </c>
      <c r="H4" s="80" t="s">
        <v>498</v>
      </c>
    </row>
    <row r="5" spans="2:8" x14ac:dyDescent="0.3">
      <c r="B5" s="77" t="s">
        <v>503</v>
      </c>
      <c r="C5" s="81">
        <f ca="1">MIN('CSA S16-24-Rect'!39:39)</f>
        <v>0.10373704525533742</v>
      </c>
      <c r="D5" s="81">
        <f ca="1">MAX('CSA S16-24-Rect'!39:39)</f>
        <v>42.245439430074164</v>
      </c>
      <c r="E5" s="81">
        <f ca="1">AVERAGE('CSA S16-24-Rect'!39:39)</f>
        <v>7.4283310646363594</v>
      </c>
      <c r="F5" s="81">
        <f ca="1">MIN('CSA S16-24-Circular'!39:39)</f>
        <v>0.31613636202731588</v>
      </c>
      <c r="G5" s="81">
        <f ca="1">MAX('CSA S16-24-Circular'!39:39)</f>
        <v>101.6930024183135</v>
      </c>
      <c r="H5" s="82">
        <f ca="1">AVERAGE('CSA S16-24-Circular'!39:39)</f>
        <v>11.362154992097686</v>
      </c>
    </row>
    <row r="6" spans="2:8" x14ac:dyDescent="0.3">
      <c r="B6" s="77" t="s">
        <v>497</v>
      </c>
      <c r="C6" s="81">
        <f ca="1">MIN('CSA S16-24-Rect'!41:41)</f>
        <v>1.2483166500487322</v>
      </c>
      <c r="D6" s="81">
        <f ca="1">MAX('CSA S16-24-Rect'!41:41)</f>
        <v>197.75001254503312</v>
      </c>
      <c r="E6" s="81">
        <f ca="1">AVERAGE('CSA S16-24-Rect'!41:41)</f>
        <v>30.619406587157286</v>
      </c>
      <c r="F6" s="81">
        <f ca="1">MIN('CSA S16-24-Circular'!41:41)</f>
        <v>1.7730101575076671</v>
      </c>
      <c r="G6" s="81">
        <f ca="1">MAX('CSA S16-24-Circular'!41:41)</f>
        <v>86.641641062616102</v>
      </c>
      <c r="H6" s="82">
        <f ca="1">AVERAGE('CSA S16-24-Circular'!41:41)</f>
        <v>16.427515293249218</v>
      </c>
    </row>
    <row r="7" spans="2:8" x14ac:dyDescent="0.3">
      <c r="B7" s="77" t="s">
        <v>499</v>
      </c>
      <c r="C7" s="81">
        <f ca="1">MIN('AISC Rect'!28:28)</f>
        <v>0.30680871670700249</v>
      </c>
      <c r="D7" s="81">
        <f ca="1">MAX('AISC Rect'!28:28)</f>
        <v>133.52962811791386</v>
      </c>
      <c r="E7" s="81">
        <f ca="1">AVERAGE('AISC Rect'!28:28)</f>
        <v>17.965957842559341</v>
      </c>
      <c r="F7" s="81">
        <f ca="1">MIN('AISC Circular'!28:28)</f>
        <v>7.4236816130071732</v>
      </c>
      <c r="G7" s="81">
        <f ca="1">MAX('AISC Circular'!28:28)</f>
        <v>86.237782117495655</v>
      </c>
      <c r="H7" s="82">
        <f ca="1">AVERAGE('AISC Circular'!28:28)</f>
        <v>25.929799291855009</v>
      </c>
    </row>
    <row r="8" spans="2:8" ht="15" thickBot="1" x14ac:dyDescent="0.35">
      <c r="B8" s="78" t="s">
        <v>500</v>
      </c>
      <c r="C8" s="83">
        <f ca="1">MIN('EC4 -Rect'!38:38)</f>
        <v>0.65366399266391229</v>
      </c>
      <c r="D8" s="83">
        <f ca="1">MAX('EC4 -Rect'!38:38)</f>
        <v>139.794739229025</v>
      </c>
      <c r="E8" s="83">
        <f ca="1">AVERAGE('EC4 -Rect'!38:38)</f>
        <v>18.848306550497952</v>
      </c>
      <c r="F8" s="83">
        <f ca="1">MIN('EC4 - Circular'!38:38)</f>
        <v>3.8669206870489332</v>
      </c>
      <c r="G8" s="83">
        <f ca="1">MAX('EC4 - Circular'!38:38)</f>
        <v>85.154174720291039</v>
      </c>
      <c r="H8" s="84">
        <f ca="1">AVERAGE('EC4 - Circular'!38:38)</f>
        <v>24.316683830426697</v>
      </c>
    </row>
  </sheetData>
  <mergeCells count="4">
    <mergeCell ref="C3:E3"/>
    <mergeCell ref="F3:H3"/>
    <mergeCell ref="B2:H2"/>
    <mergeCell ref="B3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13</vt:i4>
      </vt:variant>
    </vt:vector>
  </HeadingPairs>
  <TitlesOfParts>
    <vt:vector size="24" baseType="lpstr">
      <vt:lpstr>Rect</vt:lpstr>
      <vt:lpstr>Circular</vt:lpstr>
      <vt:lpstr>predictions_with_index Cir</vt:lpstr>
      <vt:lpstr>predictions_with_index Rect</vt:lpstr>
      <vt:lpstr>CSA S16-24-Rect</vt:lpstr>
      <vt:lpstr>CSA S16-24-Circular</vt:lpstr>
      <vt:lpstr>AISC Rect</vt:lpstr>
      <vt:lpstr>AISC Circular</vt:lpstr>
      <vt:lpstr>EC4 -Rect</vt:lpstr>
      <vt:lpstr>EC4 - Circular</vt:lpstr>
      <vt:lpstr>Sheet3</vt:lpstr>
      <vt:lpstr>'AISC Circular'!Print_Area</vt:lpstr>
      <vt:lpstr>'AISC Rect'!Print_Area</vt:lpstr>
      <vt:lpstr>Circular!Print_Area</vt:lpstr>
      <vt:lpstr>'CSA S16-24-Circular'!Print_Area</vt:lpstr>
      <vt:lpstr>'EC4 - Circular'!Print_Area</vt:lpstr>
      <vt:lpstr>'EC4 -Rect'!Print_Area</vt:lpstr>
      <vt:lpstr>Rect!Print_Area</vt:lpstr>
      <vt:lpstr>'AISC Circular'!Print_Titles</vt:lpstr>
      <vt:lpstr>'AISC Rect'!Print_Titles</vt:lpstr>
      <vt:lpstr>'CSA S16-24-Circular'!Print_Titles</vt:lpstr>
      <vt:lpstr>'CSA S16-24-Rect'!Print_Titles</vt:lpstr>
      <vt:lpstr>'EC4 - Circular'!Print_Titles</vt:lpstr>
      <vt:lpstr>'EC4 -Rect'!Print_Titles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THAI</dc:creator>
  <cp:lastModifiedBy>Ishpreet Kapoor</cp:lastModifiedBy>
  <cp:lastPrinted>2024-11-15T03:00:45Z</cp:lastPrinted>
  <dcterms:created xsi:type="dcterms:W3CDTF">2015-06-05T18:17:20Z</dcterms:created>
  <dcterms:modified xsi:type="dcterms:W3CDTF">2024-11-28T23:59:44Z</dcterms:modified>
</cp:coreProperties>
</file>