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fEu0r7RmPlELIAoWgavFpOGhOyyAS0Hz\ENGG_680_Project\Report\"/>
    </mc:Choice>
  </mc:AlternateContent>
  <xr:revisionPtr revIDLastSave="0" documentId="8_{1BF630FD-391E-47E6-A55F-6FE4AED291C6}" xr6:coauthVersionLast="47" xr6:coauthVersionMax="47" xr10:uidLastSave="{00000000-0000-0000-0000-000000000000}"/>
  <bookViews>
    <workbookView xWindow="28680" yWindow="-120" windowWidth="29040" windowHeight="15720" xr2:uid="{876FCDD2-3DD0-4182-A229-E8C3791D1C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 a="1"/>
  <c r="U9" i="1" s="1"/>
  <c r="W9" i="1" a="1"/>
  <c r="W9" i="1" s="1"/>
  <c r="M98" i="1" a="1"/>
  <c r="M98" i="1" s="1"/>
  <c r="M97" i="1" a="1"/>
  <c r="M97" i="1" s="1"/>
  <c r="M99" i="1" s="1"/>
  <c r="L98" i="1"/>
  <c r="L97" i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G44" i="1"/>
  <c r="L68" i="1"/>
  <c r="L67" i="1"/>
  <c r="L66" i="1"/>
  <c r="L65" i="1"/>
  <c r="L64" i="1"/>
  <c r="L63" i="1"/>
  <c r="L62" i="1"/>
  <c r="L61" i="1"/>
  <c r="L60" i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L49" i="1"/>
  <c r="L48" i="1"/>
  <c r="L47" i="1"/>
  <c r="L46" i="1"/>
  <c r="L45" i="1"/>
  <c r="M50" i="1" s="1"/>
  <c r="M25" i="1" a="1"/>
  <c r="M25" i="1" s="1"/>
  <c r="M24" i="1" a="1"/>
  <c r="M24" i="1" s="1"/>
  <c r="M23" i="1" a="1"/>
  <c r="M23" i="1" s="1"/>
  <c r="M22" i="1" a="1"/>
  <c r="M22" i="1" s="1"/>
  <c r="L25" i="1"/>
  <c r="L24" i="1"/>
  <c r="M26" i="1" s="1"/>
  <c r="L23" i="1"/>
  <c r="L22" i="1"/>
  <c r="M9" i="1"/>
  <c r="M8" i="1" a="1"/>
  <c r="M8" i="1" s="1"/>
  <c r="M7" i="1" a="1"/>
  <c r="M7" i="1" s="1"/>
  <c r="M6" i="1" a="1"/>
  <c r="M6" i="1" s="1"/>
  <c r="M5" i="1" a="1"/>
  <c r="M5" i="1" s="1"/>
  <c r="M4" i="1" a="1"/>
  <c r="M4" i="1" s="1"/>
  <c r="L8" i="1"/>
  <c r="L7" i="1"/>
  <c r="L6" i="1"/>
  <c r="L5" i="1"/>
  <c r="G95" i="1"/>
  <c r="G59" i="1"/>
  <c r="G20" i="1"/>
  <c r="H20" i="1" s="1"/>
  <c r="G5" i="1"/>
  <c r="K10" i="2"/>
  <c r="K9" i="2"/>
  <c r="K8" i="2"/>
  <c r="K7" i="2"/>
  <c r="K6" i="2"/>
  <c r="K5" i="2"/>
  <c r="K4" i="2"/>
  <c r="K3" i="2"/>
  <c r="K2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10" i="2"/>
  <c r="J9" i="2"/>
  <c r="J8" i="2"/>
  <c r="J7" i="2"/>
  <c r="J6" i="2"/>
  <c r="J5" i="2"/>
  <c r="J4" i="2"/>
  <c r="J3" i="2"/>
  <c r="J2" i="2"/>
  <c r="U2" i="2"/>
  <c r="V2" i="2"/>
  <c r="W2" i="2"/>
  <c r="U3" i="2"/>
  <c r="V3" i="2"/>
  <c r="W3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T10" i="2"/>
  <c r="T3" i="2"/>
  <c r="T4" i="2"/>
  <c r="T5" i="2"/>
  <c r="T6" i="2"/>
  <c r="T7" i="2"/>
  <c r="T8" i="2"/>
  <c r="T9" i="2"/>
  <c r="T2" i="2"/>
  <c r="M6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<sst xmlns="http://schemas.openxmlformats.org/spreadsheetml/2006/main" count="257" uniqueCount="45">
  <si>
    <t>Study</t>
  </si>
  <si>
    <t>ML Algorithm</t>
  </si>
  <si>
    <t>Performance Metric</t>
  </si>
  <si>
    <t>Score</t>
  </si>
  <si>
    <t>XGBoost</t>
  </si>
  <si>
    <t>LightGBM</t>
  </si>
  <si>
    <t>Random Forest</t>
  </si>
  <si>
    <t>CatBoost</t>
  </si>
  <si>
    <t>RMSE</t>
  </si>
  <si>
    <r>
      <t>R</t>
    </r>
    <r>
      <rPr>
        <vertAlign val="superscript"/>
        <sz val="11"/>
        <color theme="1"/>
        <rFont val="Aptos Narrow"/>
        <family val="2"/>
        <scheme val="minor"/>
      </rPr>
      <t>2</t>
    </r>
  </si>
  <si>
    <t>MAPE</t>
  </si>
  <si>
    <t>MAE</t>
  </si>
  <si>
    <t>Cakiroglu et al. [20]</t>
  </si>
  <si>
    <t>Hou &amp; Zhou [21]</t>
  </si>
  <si>
    <t>MLR</t>
  </si>
  <si>
    <t>GPR</t>
  </si>
  <si>
    <t>RBFNN</t>
  </si>
  <si>
    <t>MEAN</t>
  </si>
  <si>
    <t>COV</t>
  </si>
  <si>
    <t>GA-BPNN</t>
  </si>
  <si>
    <t>R2</t>
  </si>
  <si>
    <t>MAPE(%)</t>
  </si>
  <si>
    <t>Viet Vu et. al. [22]</t>
  </si>
  <si>
    <t>GTB</t>
  </si>
  <si>
    <t>RF</t>
  </si>
  <si>
    <t>SVM</t>
  </si>
  <si>
    <t>DT</t>
  </si>
  <si>
    <t>DL</t>
  </si>
  <si>
    <t>MSE</t>
  </si>
  <si>
    <r>
      <t>R</t>
    </r>
    <r>
      <rPr>
        <vertAlign val="superscript"/>
        <sz val="11"/>
        <color theme="1"/>
        <rFont val="Aptos Narrow"/>
        <family val="2"/>
        <scheme val="minor"/>
      </rPr>
      <t>-2</t>
    </r>
  </si>
  <si>
    <t>S. Lee et al. [23]</t>
  </si>
  <si>
    <t>CoV</t>
  </si>
  <si>
    <t>Dataset</t>
  </si>
  <si>
    <t>Reference</t>
  </si>
  <si>
    <t>CART</t>
  </si>
  <si>
    <t>AdaBoost</t>
  </si>
  <si>
    <t>GB</t>
  </si>
  <si>
    <t>LightGB</t>
  </si>
  <si>
    <t>NN</t>
  </si>
  <si>
    <t>Tri Ngo et at. [24]</t>
  </si>
  <si>
    <t>ARF</t>
  </si>
  <si>
    <t>ANN</t>
  </si>
  <si>
    <t>R</t>
  </si>
  <si>
    <t>Best Model</t>
  </si>
  <si>
    <r>
      <t>R</t>
    </r>
    <r>
      <rPr>
        <b/>
        <vertAlign val="superscript"/>
        <sz val="11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</si>
</sst>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B9F-9BDA-4265-AF64-8F28E8B544E9}">
  <dimension ref="C3:W100"/>
  <sheetViews>
    <sheetView tabSelected="1" zoomScaleNormal="100" workbookViewId="0">
      <selection activeCell="L18" sqref="L18"/>
    </sheetView>
  </sheetViews>
  <sheetFormatPr defaultRowHeight="14.4" x14ac:dyDescent="0.3"/>
  <cols>
    <col min="3" max="3" width="16.33203125" bestFit="1" customWidth="1"/>
    <col min="4" max="4" width="13.21875" bestFit="1" customWidth="1"/>
    <col min="5" max="5" width="17.21875" bestFit="1" customWidth="1"/>
    <col min="12" max="12" width="14" bestFit="1" customWidth="1"/>
    <col min="13" max="13" width="11" bestFit="1" customWidth="1"/>
    <col min="14" max="14" width="9.5546875" bestFit="1" customWidth="1"/>
  </cols>
  <sheetData>
    <row r="3" spans="3:23" x14ac:dyDescent="0.3">
      <c r="C3" s="4" t="s">
        <v>0</v>
      </c>
      <c r="D3" s="4" t="s">
        <v>1</v>
      </c>
      <c r="E3" s="4" t="s">
        <v>2</v>
      </c>
      <c r="F3" s="4" t="s">
        <v>3</v>
      </c>
      <c r="L3" s="9" t="s">
        <v>12</v>
      </c>
      <c r="M3" s="9"/>
      <c r="N3" s="9"/>
      <c r="O3" s="9"/>
      <c r="P3" s="9"/>
    </row>
    <row r="4" spans="3:23" x14ac:dyDescent="0.3">
      <c r="C4" s="5" t="s">
        <v>12</v>
      </c>
      <c r="D4" s="6" t="s">
        <v>4</v>
      </c>
      <c r="E4" s="4" t="s">
        <v>8</v>
      </c>
      <c r="F4" s="4">
        <v>93.4</v>
      </c>
      <c r="L4" s="7"/>
      <c r="M4" s="7" t="str" cm="1">
        <f t="array" ref="M4:P4">TRANSPOSE(E4:E7)</f>
        <v>RMSE</v>
      </c>
      <c r="N4" s="7" t="str">
        <v>R2</v>
      </c>
      <c r="O4" s="7" t="str">
        <v>MAPE</v>
      </c>
      <c r="P4" s="7" t="str">
        <v>MAE</v>
      </c>
    </row>
    <row r="5" spans="3:23" ht="16.2" x14ac:dyDescent="0.3">
      <c r="C5" s="5"/>
      <c r="D5" s="6"/>
      <c r="E5" s="4" t="s">
        <v>9</v>
      </c>
      <c r="F5" s="4">
        <v>0.98599999999999999</v>
      </c>
      <c r="G5">
        <f>_xlfn.MAXIFS(F4:F19,E4:E19,"R2")</f>
        <v>0.98599999999999999</v>
      </c>
      <c r="H5" s="2" t="s">
        <v>4</v>
      </c>
      <c r="L5" s="7" t="str">
        <f>D4</f>
        <v>XGBoost</v>
      </c>
      <c r="M5" s="7" cm="1">
        <f t="array" ref="M5:P5">TRANSPOSE(F4:F7)</f>
        <v>93.4</v>
      </c>
      <c r="N5" s="7">
        <v>0.98599999999999999</v>
      </c>
      <c r="O5" s="7">
        <v>4.2999999999999997E-2</v>
      </c>
      <c r="P5" s="7">
        <v>74.5</v>
      </c>
    </row>
    <row r="6" spans="3:23" x14ac:dyDescent="0.3">
      <c r="C6" s="5"/>
      <c r="D6" s="6"/>
      <c r="E6" s="4" t="s">
        <v>10</v>
      </c>
      <c r="F6" s="4">
        <v>4.2999999999999997E-2</v>
      </c>
      <c r="H6" s="2"/>
      <c r="L6" s="7" t="str">
        <f>D8</f>
        <v>LightGBM</v>
      </c>
      <c r="M6" s="7" cm="1">
        <f t="array" ref="M6:P6">TRANSPOSE(F8:F11)</f>
        <v>198.1</v>
      </c>
      <c r="N6" s="7">
        <v>0.93500000000000005</v>
      </c>
      <c r="O6" s="7">
        <v>7.1999999999999995E-2</v>
      </c>
      <c r="P6" s="7">
        <v>141.30000000000001</v>
      </c>
    </row>
    <row r="7" spans="3:23" x14ac:dyDescent="0.3">
      <c r="C7" s="5"/>
      <c r="D7" s="6"/>
      <c r="E7" s="4" t="s">
        <v>11</v>
      </c>
      <c r="F7" s="4">
        <v>74.5</v>
      </c>
      <c r="H7" s="2"/>
      <c r="L7" s="7" t="str">
        <f>D12</f>
        <v>Random Forest</v>
      </c>
      <c r="M7" s="7" cm="1">
        <f t="array" ref="M7:P7">TRANSPOSE(F12:F15)</f>
        <v>148.9</v>
      </c>
      <c r="N7" s="7">
        <v>0.96299999999999997</v>
      </c>
      <c r="O7" s="7">
        <v>3.4000000000000002E-2</v>
      </c>
      <c r="P7" s="7">
        <v>80.7</v>
      </c>
    </row>
    <row r="8" spans="3:23" x14ac:dyDescent="0.3">
      <c r="C8" s="5"/>
      <c r="D8" s="6" t="s">
        <v>5</v>
      </c>
      <c r="E8" s="4" t="s">
        <v>8</v>
      </c>
      <c r="F8" s="4">
        <v>198.1</v>
      </c>
      <c r="H8" s="2"/>
      <c r="L8" s="7" t="str">
        <f>D16</f>
        <v>CatBoost</v>
      </c>
      <c r="M8" s="7" cm="1">
        <f t="array" ref="M8:P8">TRANSPOSE(F16:F19)</f>
        <v>193.1</v>
      </c>
      <c r="N8" s="7">
        <v>0.93799999999999994</v>
      </c>
      <c r="O8" s="7">
        <v>7.8E-2</v>
      </c>
      <c r="P8" s="7">
        <v>157.4</v>
      </c>
    </row>
    <row r="9" spans="3:23" ht="16.2" x14ac:dyDescent="0.3">
      <c r="C9" s="5"/>
      <c r="D9" s="6"/>
      <c r="E9" s="4" t="s">
        <v>9</v>
      </c>
      <c r="F9" s="4">
        <v>0.93500000000000005</v>
      </c>
      <c r="L9" s="7" t="s">
        <v>43</v>
      </c>
      <c r="M9" s="9" t="str">
        <f>L5</f>
        <v>XGBoost</v>
      </c>
      <c r="N9" s="9"/>
      <c r="O9" s="9"/>
      <c r="P9" s="9"/>
      <c r="U9" cm="1">
        <f t="array" ref="U9:U30">_xlfn.UNIQUE(D:D)</f>
        <v>0</v>
      </c>
      <c r="W9" cm="1">
        <f t="array" ref="W9:W20">_xlfn.UNIQUE(E:E)</f>
        <v>0</v>
      </c>
    </row>
    <row r="10" spans="3:23" x14ac:dyDescent="0.3">
      <c r="C10" s="5"/>
      <c r="D10" s="6"/>
      <c r="E10" s="4" t="s">
        <v>10</v>
      </c>
      <c r="F10" s="4">
        <v>7.1999999999999995E-2</v>
      </c>
      <c r="U10" t="str">
        <v>ML Algorithm</v>
      </c>
      <c r="W10" t="str">
        <v>Performance Metric</v>
      </c>
    </row>
    <row r="11" spans="3:23" x14ac:dyDescent="0.3">
      <c r="C11" s="5"/>
      <c r="D11" s="6"/>
      <c r="E11" s="4" t="s">
        <v>11</v>
      </c>
      <c r="F11" s="4">
        <v>141.30000000000001</v>
      </c>
      <c r="U11" t="str">
        <v>XGBoost</v>
      </c>
      <c r="W11" t="str">
        <v>RMSE</v>
      </c>
    </row>
    <row r="12" spans="3:23" x14ac:dyDescent="0.3">
      <c r="C12" s="5"/>
      <c r="D12" s="6" t="s">
        <v>6</v>
      </c>
      <c r="E12" s="4" t="s">
        <v>8</v>
      </c>
      <c r="F12" s="4">
        <v>148.9</v>
      </c>
      <c r="U12" t="str">
        <v>LightGBM</v>
      </c>
      <c r="W12" t="str">
        <v>R2</v>
      </c>
    </row>
    <row r="13" spans="3:23" ht="16.2" x14ac:dyDescent="0.3">
      <c r="C13" s="5"/>
      <c r="D13" s="6"/>
      <c r="E13" s="4" t="s">
        <v>9</v>
      </c>
      <c r="F13" s="4">
        <v>0.96299999999999997</v>
      </c>
      <c r="U13" t="str">
        <v>Random Forest</v>
      </c>
      <c r="W13" t="str">
        <v>MAPE</v>
      </c>
    </row>
    <row r="14" spans="3:23" x14ac:dyDescent="0.3">
      <c r="C14" s="5"/>
      <c r="D14" s="6"/>
      <c r="E14" s="4" t="s">
        <v>10</v>
      </c>
      <c r="F14" s="4">
        <v>3.4000000000000002E-2</v>
      </c>
      <c r="U14" t="str">
        <v>CatBoost</v>
      </c>
      <c r="W14" t="str">
        <v>MAE</v>
      </c>
    </row>
    <row r="15" spans="3:23" x14ac:dyDescent="0.3">
      <c r="C15" s="5"/>
      <c r="D15" s="6"/>
      <c r="E15" s="4" t="s">
        <v>11</v>
      </c>
      <c r="F15" s="4">
        <v>80.7</v>
      </c>
      <c r="U15" t="str">
        <v>GA-BPNN</v>
      </c>
      <c r="W15" t="str">
        <v>MAPE(%)</v>
      </c>
    </row>
    <row r="16" spans="3:23" x14ac:dyDescent="0.3">
      <c r="C16" s="5"/>
      <c r="D16" s="6" t="s">
        <v>7</v>
      </c>
      <c r="E16" s="4" t="s">
        <v>8</v>
      </c>
      <c r="F16" s="4">
        <v>193.1</v>
      </c>
      <c r="U16" t="str">
        <v>RBFNN</v>
      </c>
      <c r="W16" t="str">
        <v>MEAN</v>
      </c>
    </row>
    <row r="17" spans="3:23" ht="16.2" x14ac:dyDescent="0.3">
      <c r="C17" s="5"/>
      <c r="D17" s="6"/>
      <c r="E17" s="4" t="s">
        <v>9</v>
      </c>
      <c r="F17" s="4">
        <v>0.93799999999999994</v>
      </c>
      <c r="U17" t="str">
        <v>GPR</v>
      </c>
      <c r="W17" t="str">
        <v>COV</v>
      </c>
    </row>
    <row r="18" spans="3:23" x14ac:dyDescent="0.3">
      <c r="C18" s="5"/>
      <c r="D18" s="6"/>
      <c r="E18" s="4" t="s">
        <v>10</v>
      </c>
      <c r="F18" s="4">
        <v>7.8E-2</v>
      </c>
      <c r="U18" t="str">
        <v>MLR</v>
      </c>
      <c r="W18" t="str">
        <v>MSE</v>
      </c>
    </row>
    <row r="19" spans="3:23" x14ac:dyDescent="0.3">
      <c r="C19" s="5"/>
      <c r="D19" s="6"/>
      <c r="E19" s="4" t="s">
        <v>11</v>
      </c>
      <c r="F19" s="4">
        <v>157.4</v>
      </c>
      <c r="U19" t="str">
        <v>GTB</v>
      </c>
      <c r="W19" t="str">
        <v>R-2</v>
      </c>
    </row>
    <row r="20" spans="3:23" x14ac:dyDescent="0.3">
      <c r="C20" s="6" t="s">
        <v>13</v>
      </c>
      <c r="D20" s="6" t="s">
        <v>19</v>
      </c>
      <c r="E20" s="7" t="s">
        <v>20</v>
      </c>
      <c r="F20" s="7">
        <v>0.98299999999999998</v>
      </c>
      <c r="G20">
        <f>_xlfn.MAXIFS(F20:F43,E20:E43,"R2")</f>
        <v>0.98599999999999999</v>
      </c>
      <c r="H20" t="str">
        <f>_xlfn.XLOOKUP(G20,F20:F43,D20:D43)</f>
        <v>GPR</v>
      </c>
      <c r="L20" s="6" t="s">
        <v>13</v>
      </c>
      <c r="M20" s="6"/>
      <c r="N20" s="6"/>
      <c r="O20" s="6"/>
      <c r="P20" s="6"/>
      <c r="Q20" s="6"/>
      <c r="R20" s="6"/>
      <c r="U20" t="str">
        <v>RF</v>
      </c>
      <c r="W20" t="str">
        <v>R</v>
      </c>
    </row>
    <row r="21" spans="3:23" x14ac:dyDescent="0.3">
      <c r="C21" s="6"/>
      <c r="D21" s="6"/>
      <c r="E21" s="7" t="s">
        <v>11</v>
      </c>
      <c r="F21" s="7">
        <v>178.392</v>
      </c>
      <c r="L21" s="10"/>
      <c r="M21" s="10" t="s">
        <v>20</v>
      </c>
      <c r="N21" s="10" t="s">
        <v>11</v>
      </c>
      <c r="O21" s="10" t="s">
        <v>8</v>
      </c>
      <c r="P21" s="10" t="s">
        <v>21</v>
      </c>
      <c r="Q21" s="10" t="s">
        <v>17</v>
      </c>
      <c r="R21" s="10" t="s">
        <v>18</v>
      </c>
      <c r="U21" t="str">
        <v>SVM</v>
      </c>
    </row>
    <row r="22" spans="3:23" x14ac:dyDescent="0.3">
      <c r="C22" s="6"/>
      <c r="D22" s="6"/>
      <c r="E22" s="7" t="s">
        <v>8</v>
      </c>
      <c r="F22" s="7">
        <v>306.85599999999999</v>
      </c>
      <c r="L22" s="10" t="str">
        <f>D20</f>
        <v>GA-BPNN</v>
      </c>
      <c r="M22" s="10" cm="1">
        <f t="array" ref="M22:R22">TRANSPOSE(F20:F25)</f>
        <v>0.98299999999999998</v>
      </c>
      <c r="N22" s="10">
        <v>178.392</v>
      </c>
      <c r="O22" s="10">
        <v>306.85599999999999</v>
      </c>
      <c r="P22" s="10">
        <v>9.98E-2</v>
      </c>
      <c r="Q22" s="10">
        <v>0.999</v>
      </c>
      <c r="R22" s="10">
        <v>0.14799999999999999</v>
      </c>
      <c r="U22" t="str">
        <v>DT</v>
      </c>
    </row>
    <row r="23" spans="3:23" x14ac:dyDescent="0.3">
      <c r="C23" s="6"/>
      <c r="D23" s="6"/>
      <c r="E23" s="7" t="s">
        <v>21</v>
      </c>
      <c r="F23" s="8">
        <v>9.98E-2</v>
      </c>
      <c r="L23" s="10" t="str">
        <f>D26</f>
        <v>RBFNN</v>
      </c>
      <c r="M23" s="10" cm="1">
        <f t="array" ref="M23:R23">TRANSPOSE(F26:F31)</f>
        <v>0.97699999999999998</v>
      </c>
      <c r="N23" s="10">
        <v>200.29</v>
      </c>
      <c r="O23" s="10">
        <v>346.64100000000002</v>
      </c>
      <c r="P23" s="10">
        <v>0.10340000000000001</v>
      </c>
      <c r="Q23" s="10">
        <v>1.0009999999999999</v>
      </c>
      <c r="R23" s="10">
        <v>0.13900000000000001</v>
      </c>
      <c r="U23" t="str">
        <v>DL</v>
      </c>
    </row>
    <row r="24" spans="3:23" x14ac:dyDescent="0.3">
      <c r="C24" s="6"/>
      <c r="D24" s="6"/>
      <c r="E24" s="7" t="s">
        <v>17</v>
      </c>
      <c r="F24" s="7">
        <v>0.999</v>
      </c>
      <c r="L24" s="10" t="str">
        <f>D32</f>
        <v>GPR</v>
      </c>
      <c r="M24" s="10" cm="1">
        <f t="array" ref="M24:R24">TRANSPOSE(F32:F37)</f>
        <v>0.98599999999999999</v>
      </c>
      <c r="N24" s="10">
        <v>136.54599999999999</v>
      </c>
      <c r="O24" s="10">
        <v>270.30799999999999</v>
      </c>
      <c r="P24" s="10">
        <v>6.9900000000000004E-2</v>
      </c>
      <c r="Q24" s="10">
        <v>0.996</v>
      </c>
      <c r="R24" s="10">
        <v>9.7000000000000003E-2</v>
      </c>
      <c r="U24" t="str">
        <v>CART</v>
      </c>
    </row>
    <row r="25" spans="3:23" x14ac:dyDescent="0.3">
      <c r="C25" s="6"/>
      <c r="D25" s="6"/>
      <c r="E25" s="7" t="s">
        <v>18</v>
      </c>
      <c r="F25" s="7">
        <v>0.14799999999999999</v>
      </c>
      <c r="L25" s="10" t="str">
        <f>D38</f>
        <v>MLR</v>
      </c>
      <c r="M25" s="10" cm="1">
        <f t="array" ref="M25:R25">TRANSPOSE(F38:F43)</f>
        <v>0.95399999999999996</v>
      </c>
      <c r="N25" s="10">
        <v>254.18100000000001</v>
      </c>
      <c r="O25" s="10">
        <v>486.35700000000003</v>
      </c>
      <c r="P25" s="10">
        <v>0.218</v>
      </c>
      <c r="Q25" s="10">
        <v>0.88</v>
      </c>
      <c r="R25" s="10">
        <v>0.67600000000000005</v>
      </c>
      <c r="U25" t="str">
        <v>AdaBoost</v>
      </c>
    </row>
    <row r="26" spans="3:23" x14ac:dyDescent="0.3">
      <c r="C26" s="6"/>
      <c r="D26" s="6" t="s">
        <v>16</v>
      </c>
      <c r="E26" s="7" t="s">
        <v>20</v>
      </c>
      <c r="F26" s="7">
        <v>0.97699999999999998</v>
      </c>
      <c r="L26" s="10" t="s">
        <v>43</v>
      </c>
      <c r="M26" s="6" t="str">
        <f>L24</f>
        <v>GPR</v>
      </c>
      <c r="N26" s="6"/>
      <c r="O26" s="6"/>
      <c r="P26" s="6"/>
      <c r="Q26" s="6"/>
      <c r="R26" s="6"/>
      <c r="U26" t="str">
        <v>GB</v>
      </c>
    </row>
    <row r="27" spans="3:23" x14ac:dyDescent="0.3">
      <c r="C27" s="6"/>
      <c r="D27" s="6"/>
      <c r="E27" s="7" t="s">
        <v>11</v>
      </c>
      <c r="F27" s="7">
        <v>200.29</v>
      </c>
      <c r="U27" t="str">
        <v>LightGB</v>
      </c>
    </row>
    <row r="28" spans="3:23" x14ac:dyDescent="0.3">
      <c r="C28" s="6"/>
      <c r="D28" s="6"/>
      <c r="E28" s="7" t="s">
        <v>8</v>
      </c>
      <c r="F28" s="7">
        <v>346.64100000000002</v>
      </c>
      <c r="U28" t="str">
        <v>NN</v>
      </c>
    </row>
    <row r="29" spans="3:23" x14ac:dyDescent="0.3">
      <c r="C29" s="6"/>
      <c r="D29" s="6"/>
      <c r="E29" s="7" t="s">
        <v>21</v>
      </c>
      <c r="F29" s="8">
        <v>0.10340000000000001</v>
      </c>
      <c r="U29" t="str">
        <v>ARF</v>
      </c>
    </row>
    <row r="30" spans="3:23" x14ac:dyDescent="0.3">
      <c r="C30" s="6"/>
      <c r="D30" s="6"/>
      <c r="E30" s="7" t="s">
        <v>17</v>
      </c>
      <c r="F30" s="7">
        <v>1.0009999999999999</v>
      </c>
      <c r="U30" t="str">
        <v>ANN</v>
      </c>
    </row>
    <row r="31" spans="3:23" x14ac:dyDescent="0.3">
      <c r="C31" s="6"/>
      <c r="D31" s="6"/>
      <c r="E31" s="7" t="s">
        <v>18</v>
      </c>
      <c r="F31" s="7">
        <v>0.13900000000000001</v>
      </c>
    </row>
    <row r="32" spans="3:23" x14ac:dyDescent="0.3">
      <c r="C32" s="6"/>
      <c r="D32" s="6" t="s">
        <v>15</v>
      </c>
      <c r="E32" s="7" t="s">
        <v>20</v>
      </c>
      <c r="F32" s="7">
        <v>0.98599999999999999</v>
      </c>
    </row>
    <row r="33" spans="3:15" x14ac:dyDescent="0.3">
      <c r="C33" s="6"/>
      <c r="D33" s="6"/>
      <c r="E33" s="7" t="s">
        <v>11</v>
      </c>
      <c r="F33" s="7">
        <v>136.54599999999999</v>
      </c>
    </row>
    <row r="34" spans="3:15" x14ac:dyDescent="0.3">
      <c r="C34" s="6"/>
      <c r="D34" s="6"/>
      <c r="E34" s="7" t="s">
        <v>8</v>
      </c>
      <c r="F34" s="7">
        <v>270.30799999999999</v>
      </c>
    </row>
    <row r="35" spans="3:15" x14ac:dyDescent="0.3">
      <c r="C35" s="6"/>
      <c r="D35" s="6"/>
      <c r="E35" s="7" t="s">
        <v>21</v>
      </c>
      <c r="F35" s="8">
        <v>6.9900000000000004E-2</v>
      </c>
    </row>
    <row r="36" spans="3:15" x14ac:dyDescent="0.3">
      <c r="C36" s="6"/>
      <c r="D36" s="6"/>
      <c r="E36" s="7" t="s">
        <v>17</v>
      </c>
      <c r="F36" s="7">
        <v>0.996</v>
      </c>
    </row>
    <row r="37" spans="3:15" x14ac:dyDescent="0.3">
      <c r="C37" s="6"/>
      <c r="D37" s="6"/>
      <c r="E37" s="7" t="s">
        <v>18</v>
      </c>
      <c r="F37" s="7">
        <v>9.7000000000000003E-2</v>
      </c>
    </row>
    <row r="38" spans="3:15" x14ac:dyDescent="0.3">
      <c r="C38" s="6"/>
      <c r="D38" s="6" t="s">
        <v>14</v>
      </c>
      <c r="E38" s="7" t="s">
        <v>20</v>
      </c>
      <c r="F38" s="7">
        <v>0.95399999999999996</v>
      </c>
    </row>
    <row r="39" spans="3:15" x14ac:dyDescent="0.3">
      <c r="C39" s="6"/>
      <c r="D39" s="6"/>
      <c r="E39" s="7" t="s">
        <v>11</v>
      </c>
      <c r="F39" s="7">
        <v>254.18100000000001</v>
      </c>
    </row>
    <row r="40" spans="3:15" x14ac:dyDescent="0.3">
      <c r="C40" s="6"/>
      <c r="D40" s="6"/>
      <c r="E40" s="7" t="s">
        <v>8</v>
      </c>
      <c r="F40" s="7">
        <v>486.35700000000003</v>
      </c>
    </row>
    <row r="41" spans="3:15" x14ac:dyDescent="0.3">
      <c r="C41" s="6"/>
      <c r="D41" s="6"/>
      <c r="E41" s="7" t="s">
        <v>21</v>
      </c>
      <c r="F41" s="8">
        <v>0.218</v>
      </c>
    </row>
    <row r="42" spans="3:15" x14ac:dyDescent="0.3">
      <c r="C42" s="6"/>
      <c r="D42" s="6"/>
      <c r="E42" s="7" t="s">
        <v>17</v>
      </c>
      <c r="F42" s="7">
        <v>0.88</v>
      </c>
    </row>
    <row r="43" spans="3:15" x14ac:dyDescent="0.3">
      <c r="C43" s="6"/>
      <c r="D43" s="6"/>
      <c r="E43" s="7" t="s">
        <v>31</v>
      </c>
      <c r="F43" s="7">
        <v>0.67600000000000005</v>
      </c>
      <c r="L43" s="9" t="s">
        <v>22</v>
      </c>
      <c r="M43" s="9"/>
      <c r="N43" s="9"/>
      <c r="O43" s="9"/>
    </row>
    <row r="44" spans="3:15" ht="16.2" x14ac:dyDescent="0.3">
      <c r="C44" s="1" t="s">
        <v>22</v>
      </c>
      <c r="D44" s="1" t="s">
        <v>23</v>
      </c>
      <c r="E44" t="s">
        <v>28</v>
      </c>
      <c r="F44" s="3">
        <v>4.5299999999999998E-6</v>
      </c>
      <c r="G44">
        <f>_xlfn.MAXIFS(F44:F58,E44:E58,"R2")</f>
        <v>0.99890000000000001</v>
      </c>
      <c r="L44" s="4"/>
      <c r="M44" s="4" t="s">
        <v>28</v>
      </c>
      <c r="N44" s="4" t="s">
        <v>9</v>
      </c>
      <c r="O44" s="4" t="s">
        <v>29</v>
      </c>
    </row>
    <row r="45" spans="3:15" ht="16.2" x14ac:dyDescent="0.3">
      <c r="C45" s="1"/>
      <c r="D45" s="1"/>
      <c r="E45" t="s">
        <v>9</v>
      </c>
      <c r="F45">
        <v>0.99890000000000001</v>
      </c>
      <c r="L45" s="4" t="str">
        <f>D44</f>
        <v>GTB</v>
      </c>
      <c r="M45" s="4" cm="1">
        <f t="array" ref="M45:O45">TRANSPOSE(F44:F46)</f>
        <v>4.5299999999999998E-6</v>
      </c>
      <c r="N45" s="4">
        <v>0.99890000000000001</v>
      </c>
      <c r="O45" s="4">
        <v>0.99890000000000001</v>
      </c>
    </row>
    <row r="46" spans="3:15" ht="16.2" x14ac:dyDescent="0.3">
      <c r="C46" s="1"/>
      <c r="D46" s="1"/>
      <c r="E46" t="s">
        <v>29</v>
      </c>
      <c r="F46">
        <v>0.99890000000000001</v>
      </c>
      <c r="L46" s="4" t="str">
        <f>D47</f>
        <v>RF</v>
      </c>
      <c r="M46" s="4" cm="1">
        <f t="array" ref="M46:O46">TRANSPOSE(F47:F49)</f>
        <v>2.3599999999999999E-4</v>
      </c>
      <c r="N46" s="4">
        <v>0.97109999999999996</v>
      </c>
      <c r="O46" s="4">
        <v>0.96960000000000002</v>
      </c>
    </row>
    <row r="47" spans="3:15" x14ac:dyDescent="0.3">
      <c r="C47" s="1"/>
      <c r="D47" s="1" t="s">
        <v>24</v>
      </c>
      <c r="E47" t="s">
        <v>28</v>
      </c>
      <c r="F47" s="3">
        <v>2.3599999999999999E-4</v>
      </c>
      <c r="L47" s="4" t="str">
        <f>D50</f>
        <v>SVM</v>
      </c>
      <c r="M47" s="4" cm="1">
        <f t="array" ref="M47:O47">TRANSPOSE(F50:F52)</f>
        <v>2.3800000000000001E-4</v>
      </c>
      <c r="N47" s="4">
        <v>0.96499999999999997</v>
      </c>
      <c r="O47" s="4">
        <v>0.96319999999999995</v>
      </c>
    </row>
    <row r="48" spans="3:15" ht="16.2" x14ac:dyDescent="0.3">
      <c r="C48" s="1"/>
      <c r="D48" s="1"/>
      <c r="E48" t="s">
        <v>9</v>
      </c>
      <c r="F48">
        <v>0.97109999999999996</v>
      </c>
      <c r="L48" s="4" t="str">
        <f>D53</f>
        <v>DT</v>
      </c>
      <c r="M48" s="4" cm="1">
        <f t="array" ref="M48:O48">TRANSPOSE(F53:F55)</f>
        <v>2.5000000000000001E-4</v>
      </c>
      <c r="N48" s="4">
        <v>0.96350000000000002</v>
      </c>
      <c r="O48" s="4">
        <v>0.96160000000000001</v>
      </c>
    </row>
    <row r="49" spans="3:16" ht="16.2" x14ac:dyDescent="0.3">
      <c r="C49" s="1"/>
      <c r="D49" s="1"/>
      <c r="E49" t="s">
        <v>29</v>
      </c>
      <c r="F49">
        <v>0.96960000000000002</v>
      </c>
      <c r="L49" s="4" t="str">
        <f>D56</f>
        <v>DL</v>
      </c>
      <c r="M49" s="4" cm="1">
        <f t="array" ref="M49:O49">TRANSPOSE(F56:F58)</f>
        <v>7.5199999999999998E-5</v>
      </c>
      <c r="N49" s="4">
        <v>0.98839999999999995</v>
      </c>
      <c r="O49" s="4">
        <v>0.98780000000000001</v>
      </c>
    </row>
    <row r="50" spans="3:16" x14ac:dyDescent="0.3">
      <c r="C50" s="1"/>
      <c r="D50" s="1" t="s">
        <v>25</v>
      </c>
      <c r="E50" t="s">
        <v>28</v>
      </c>
      <c r="F50" s="3">
        <v>2.3800000000000001E-4</v>
      </c>
      <c r="L50" s="4" t="s">
        <v>43</v>
      </c>
      <c r="M50" s="9" t="str">
        <f>L45</f>
        <v>GTB</v>
      </c>
      <c r="N50" s="9"/>
      <c r="O50" s="9"/>
    </row>
    <row r="51" spans="3:16" ht="16.2" x14ac:dyDescent="0.3">
      <c r="C51" s="1"/>
      <c r="D51" s="1"/>
      <c r="E51" t="s">
        <v>9</v>
      </c>
      <c r="F51">
        <v>0.96499999999999997</v>
      </c>
    </row>
    <row r="52" spans="3:16" ht="16.2" x14ac:dyDescent="0.3">
      <c r="C52" s="1"/>
      <c r="D52" s="1"/>
      <c r="E52" t="s">
        <v>29</v>
      </c>
      <c r="F52">
        <v>0.96319999999999995</v>
      </c>
    </row>
    <row r="53" spans="3:16" x14ac:dyDescent="0.3">
      <c r="C53" s="1"/>
      <c r="D53" s="1" t="s">
        <v>26</v>
      </c>
      <c r="E53" t="s">
        <v>28</v>
      </c>
      <c r="F53" s="3">
        <v>2.5000000000000001E-4</v>
      </c>
    </row>
    <row r="54" spans="3:16" ht="16.2" x14ac:dyDescent="0.3">
      <c r="C54" s="1"/>
      <c r="D54" s="1"/>
      <c r="E54" t="s">
        <v>9</v>
      </c>
      <c r="F54">
        <v>0.96350000000000002</v>
      </c>
    </row>
    <row r="55" spans="3:16" ht="16.2" x14ac:dyDescent="0.3">
      <c r="C55" s="1"/>
      <c r="D55" s="1"/>
      <c r="E55" t="s">
        <v>29</v>
      </c>
      <c r="F55">
        <v>0.96160000000000001</v>
      </c>
    </row>
    <row r="56" spans="3:16" x14ac:dyDescent="0.3">
      <c r="C56" s="1"/>
      <c r="D56" s="1" t="s">
        <v>27</v>
      </c>
      <c r="E56" t="s">
        <v>28</v>
      </c>
      <c r="F56" s="3">
        <v>7.5199999999999998E-5</v>
      </c>
    </row>
    <row r="57" spans="3:16" ht="16.2" x14ac:dyDescent="0.3">
      <c r="C57" s="1"/>
      <c r="D57" s="1"/>
      <c r="E57" t="s">
        <v>9</v>
      </c>
      <c r="F57">
        <v>0.98839999999999995</v>
      </c>
    </row>
    <row r="58" spans="3:16" ht="16.2" x14ac:dyDescent="0.3">
      <c r="C58" s="1"/>
      <c r="D58" s="1"/>
      <c r="E58" t="s">
        <v>29</v>
      </c>
      <c r="F58">
        <v>0.98780000000000001</v>
      </c>
      <c r="L58" s="12" t="s">
        <v>30</v>
      </c>
      <c r="M58" s="12"/>
      <c r="N58" s="12"/>
      <c r="O58" s="12"/>
      <c r="P58" s="12"/>
    </row>
    <row r="59" spans="3:16" ht="16.2" x14ac:dyDescent="0.3">
      <c r="C59" s="1" t="s">
        <v>30</v>
      </c>
      <c r="D59" s="1" t="s">
        <v>7</v>
      </c>
      <c r="E59" t="s">
        <v>9</v>
      </c>
      <c r="F59">
        <v>0.98075000000000001</v>
      </c>
      <c r="G59">
        <f>_xlfn.MAXIFS(F59:F94,E59:E94,"R2")</f>
        <v>0.98075000000000001</v>
      </c>
      <c r="L59" s="13"/>
      <c r="M59" s="13" t="s">
        <v>44</v>
      </c>
      <c r="N59" s="13" t="s">
        <v>28</v>
      </c>
      <c r="O59" s="13" t="s">
        <v>8</v>
      </c>
      <c r="P59" s="13" t="s">
        <v>11</v>
      </c>
    </row>
    <row r="60" spans="3:16" x14ac:dyDescent="0.3">
      <c r="C60" s="1"/>
      <c r="D60" s="1"/>
      <c r="E60" t="s">
        <v>28</v>
      </c>
      <c r="F60">
        <v>43428.227249999996</v>
      </c>
      <c r="L60" s="13" t="str">
        <f>D59</f>
        <v>CatBoost</v>
      </c>
      <c r="M60" s="15" cm="1">
        <f t="array" ref="M60:P60">TRANSPOSE(F59:F62)</f>
        <v>0.98075000000000001</v>
      </c>
      <c r="N60" s="16">
        <v>43428.227249999996</v>
      </c>
      <c r="O60" s="15">
        <v>190.03174999999999</v>
      </c>
      <c r="P60" s="15">
        <v>98.118500000000012</v>
      </c>
    </row>
    <row r="61" spans="3:16" x14ac:dyDescent="0.3">
      <c r="C61" s="1"/>
      <c r="D61" s="1"/>
      <c r="E61" t="s">
        <v>8</v>
      </c>
      <c r="F61">
        <v>190.03174999999999</v>
      </c>
      <c r="L61" s="13" t="str">
        <f>D63</f>
        <v>CART</v>
      </c>
      <c r="M61" s="15" cm="1">
        <f t="array" ref="M61:P61">TRANSPOSE(F63:F66)</f>
        <v>0.9195000000000001</v>
      </c>
      <c r="N61" s="16">
        <v>162416.92275</v>
      </c>
      <c r="O61" s="15">
        <v>362.68775000000005</v>
      </c>
      <c r="P61" s="15">
        <v>152.57849999999999</v>
      </c>
    </row>
    <row r="62" spans="3:16" x14ac:dyDescent="0.3">
      <c r="C62" s="1"/>
      <c r="D62" s="1"/>
      <c r="E62" t="s">
        <v>11</v>
      </c>
      <c r="F62">
        <v>98.118500000000012</v>
      </c>
      <c r="L62" s="13" t="str">
        <f>D67</f>
        <v>AdaBoost</v>
      </c>
      <c r="M62" s="15" cm="1">
        <f t="array" ref="M62:P62">TRANSPOSE(F67:F70)</f>
        <v>0.94975000000000009</v>
      </c>
      <c r="N62" s="16">
        <v>126628.7635</v>
      </c>
      <c r="O62" s="15">
        <v>316.85424999999998</v>
      </c>
      <c r="P62" s="15">
        <v>208.38724999999999</v>
      </c>
    </row>
    <row r="63" spans="3:16" ht="16.2" x14ac:dyDescent="0.3">
      <c r="C63" s="1"/>
      <c r="D63" s="1" t="s">
        <v>34</v>
      </c>
      <c r="E63" t="s">
        <v>9</v>
      </c>
      <c r="F63">
        <v>0.9195000000000001</v>
      </c>
      <c r="L63" s="13" t="str">
        <f>D71</f>
        <v>GB</v>
      </c>
      <c r="M63" s="15" cm="1">
        <f t="array" ref="M63:P63">TRANSPOSE(F71:F74)</f>
        <v>0.96575</v>
      </c>
      <c r="N63" s="16">
        <v>61777.214249999997</v>
      </c>
      <c r="O63" s="15">
        <v>226.75100000000003</v>
      </c>
      <c r="P63" s="15">
        <v>100.316</v>
      </c>
    </row>
    <row r="64" spans="3:16" x14ac:dyDescent="0.3">
      <c r="C64" s="1"/>
      <c r="D64" s="1"/>
      <c r="E64" t="s">
        <v>28</v>
      </c>
      <c r="F64">
        <v>162416.92275</v>
      </c>
      <c r="L64" s="13" t="str">
        <f>D75</f>
        <v>RF</v>
      </c>
      <c r="M64" s="15" cm="1">
        <f t="array" ref="M64:P64">TRANSPOSE(F75:F78)</f>
        <v>0.95699999999999985</v>
      </c>
      <c r="N64" s="16">
        <v>128965.34074999999</v>
      </c>
      <c r="O64" s="15">
        <v>312.32299999999998</v>
      </c>
      <c r="P64" s="15">
        <v>158.732</v>
      </c>
    </row>
    <row r="65" spans="3:16" x14ac:dyDescent="0.3">
      <c r="C65" s="1"/>
      <c r="D65" s="1"/>
      <c r="E65" t="s">
        <v>8</v>
      </c>
      <c r="F65">
        <v>362.68775000000005</v>
      </c>
      <c r="L65" s="13" t="str">
        <f>D79</f>
        <v>XGBoost</v>
      </c>
      <c r="M65" s="15" cm="1">
        <f t="array" ref="M65:P65">TRANSPOSE(F79:F82)</f>
        <v>0.97549999999999992</v>
      </c>
      <c r="N65" s="16">
        <v>49058.142749999999</v>
      </c>
      <c r="O65" s="15">
        <v>202.28025000000002</v>
      </c>
      <c r="P65" s="15">
        <v>105.44475</v>
      </c>
    </row>
    <row r="66" spans="3:16" x14ac:dyDescent="0.3">
      <c r="C66" s="1"/>
      <c r="D66" s="1"/>
      <c r="E66" t="s">
        <v>11</v>
      </c>
      <c r="F66">
        <v>152.57849999999999</v>
      </c>
      <c r="L66" s="13" t="str">
        <f>D83</f>
        <v>LightGB</v>
      </c>
      <c r="M66" s="15" cm="1">
        <f t="array" ref="M66:P66">TRANSPOSE(F83:F86)</f>
        <v>0.96199999999999997</v>
      </c>
      <c r="N66" s="16">
        <v>66739.86</v>
      </c>
      <c r="O66" s="15">
        <v>240.30250000000001</v>
      </c>
      <c r="P66" s="15">
        <v>118.76975</v>
      </c>
    </row>
    <row r="67" spans="3:16" x14ac:dyDescent="0.3">
      <c r="C67" s="1"/>
      <c r="D67" s="1" t="s">
        <v>35</v>
      </c>
      <c r="E67" t="s">
        <v>20</v>
      </c>
      <c r="F67">
        <v>0.94975000000000009</v>
      </c>
      <c r="L67" s="13" t="str">
        <f>D87</f>
        <v>NN</v>
      </c>
      <c r="M67" s="15" cm="1">
        <f t="array" ref="M67:P67">TRANSPOSE(F87:F90)</f>
        <v>0.94924999999999993</v>
      </c>
      <c r="N67" s="16">
        <v>203086.50350000002</v>
      </c>
      <c r="O67" s="15">
        <v>361.43625000000003</v>
      </c>
      <c r="P67" s="15">
        <v>190.27549999999997</v>
      </c>
    </row>
    <row r="68" spans="3:16" x14ac:dyDescent="0.3">
      <c r="C68" s="1"/>
      <c r="D68" s="1"/>
      <c r="E68" t="s">
        <v>28</v>
      </c>
      <c r="F68">
        <v>126628.7635</v>
      </c>
      <c r="L68" s="13" t="str">
        <f>D91</f>
        <v>SVM</v>
      </c>
      <c r="M68" s="15" cm="1">
        <f t="array" ref="M68:P68">TRANSPOSE(F91:F94)</f>
        <v>0.91125</v>
      </c>
      <c r="N68" s="16">
        <v>157703.82</v>
      </c>
      <c r="O68" s="15">
        <v>338.94024999999999</v>
      </c>
      <c r="P68" s="15">
        <v>186.25749999999999</v>
      </c>
    </row>
    <row r="69" spans="3:16" x14ac:dyDescent="0.3">
      <c r="C69" s="1"/>
      <c r="D69" s="1"/>
      <c r="E69" t="s">
        <v>8</v>
      </c>
      <c r="F69">
        <v>316.85424999999998</v>
      </c>
      <c r="L69" s="13" t="s">
        <v>43</v>
      </c>
      <c r="M69" s="12" t="str">
        <f>_xlfn.XLOOKUP(MAX(M60:M68),M60:M68,L60:L68)</f>
        <v>CatBoost</v>
      </c>
      <c r="N69" s="12"/>
      <c r="O69" s="12"/>
      <c r="P69" s="12"/>
    </row>
    <row r="70" spans="3:16" x14ac:dyDescent="0.3">
      <c r="C70" s="1"/>
      <c r="D70" s="1"/>
      <c r="E70" t="s">
        <v>11</v>
      </c>
      <c r="F70">
        <v>208.38724999999999</v>
      </c>
      <c r="L70" s="14"/>
    </row>
    <row r="71" spans="3:16" x14ac:dyDescent="0.3">
      <c r="C71" s="1"/>
      <c r="D71" s="1" t="s">
        <v>36</v>
      </c>
      <c r="E71" t="s">
        <v>20</v>
      </c>
      <c r="F71">
        <v>0.96575</v>
      </c>
    </row>
    <row r="72" spans="3:16" x14ac:dyDescent="0.3">
      <c r="C72" s="1"/>
      <c r="D72" s="1"/>
      <c r="E72" t="s">
        <v>28</v>
      </c>
      <c r="F72">
        <v>61777.214249999997</v>
      </c>
    </row>
    <row r="73" spans="3:16" x14ac:dyDescent="0.3">
      <c r="C73" s="1"/>
      <c r="D73" s="1"/>
      <c r="E73" t="s">
        <v>8</v>
      </c>
      <c r="F73">
        <v>226.75100000000003</v>
      </c>
    </row>
    <row r="74" spans="3:16" x14ac:dyDescent="0.3">
      <c r="C74" s="1"/>
      <c r="D74" s="1"/>
      <c r="E74" t="s">
        <v>11</v>
      </c>
      <c r="F74">
        <v>100.316</v>
      </c>
    </row>
    <row r="75" spans="3:16" x14ac:dyDescent="0.3">
      <c r="C75" s="1"/>
      <c r="D75" s="1" t="s">
        <v>24</v>
      </c>
      <c r="E75" t="s">
        <v>20</v>
      </c>
      <c r="F75">
        <v>0.95699999999999985</v>
      </c>
    </row>
    <row r="76" spans="3:16" x14ac:dyDescent="0.3">
      <c r="C76" s="1"/>
      <c r="D76" s="1"/>
      <c r="E76" t="s">
        <v>28</v>
      </c>
      <c r="F76">
        <v>128965.34074999999</v>
      </c>
    </row>
    <row r="77" spans="3:16" x14ac:dyDescent="0.3">
      <c r="C77" s="1"/>
      <c r="D77" s="1"/>
      <c r="E77" t="s">
        <v>8</v>
      </c>
      <c r="F77">
        <v>312.32299999999998</v>
      </c>
    </row>
    <row r="78" spans="3:16" x14ac:dyDescent="0.3">
      <c r="C78" s="1"/>
      <c r="D78" s="1"/>
      <c r="E78" t="s">
        <v>11</v>
      </c>
      <c r="F78">
        <v>158.732</v>
      </c>
    </row>
    <row r="79" spans="3:16" x14ac:dyDescent="0.3">
      <c r="C79" s="1"/>
      <c r="D79" s="1" t="s">
        <v>4</v>
      </c>
      <c r="E79" t="s">
        <v>20</v>
      </c>
      <c r="F79">
        <v>0.97549999999999992</v>
      </c>
    </row>
    <row r="80" spans="3:16" x14ac:dyDescent="0.3">
      <c r="C80" s="1"/>
      <c r="D80" s="1"/>
      <c r="E80" t="s">
        <v>28</v>
      </c>
      <c r="F80">
        <v>49058.142749999999</v>
      </c>
    </row>
    <row r="81" spans="3:15" x14ac:dyDescent="0.3">
      <c r="C81" s="1"/>
      <c r="D81" s="1"/>
      <c r="E81" t="s">
        <v>8</v>
      </c>
      <c r="F81">
        <v>202.28025000000002</v>
      </c>
    </row>
    <row r="82" spans="3:15" x14ac:dyDescent="0.3">
      <c r="C82" s="1"/>
      <c r="D82" s="1"/>
      <c r="E82" t="s">
        <v>11</v>
      </c>
      <c r="F82">
        <v>105.44475</v>
      </c>
    </row>
    <row r="83" spans="3:15" x14ac:dyDescent="0.3">
      <c r="C83" s="1"/>
      <c r="D83" s="1" t="s">
        <v>37</v>
      </c>
      <c r="E83" t="s">
        <v>20</v>
      </c>
      <c r="F83">
        <v>0.96199999999999997</v>
      </c>
    </row>
    <row r="84" spans="3:15" x14ac:dyDescent="0.3">
      <c r="C84" s="1"/>
      <c r="D84" s="1"/>
      <c r="E84" t="s">
        <v>28</v>
      </c>
      <c r="F84">
        <v>66739.86</v>
      </c>
    </row>
    <row r="85" spans="3:15" x14ac:dyDescent="0.3">
      <c r="C85" s="1"/>
      <c r="D85" s="1"/>
      <c r="E85" t="s">
        <v>8</v>
      </c>
      <c r="F85">
        <v>240.30250000000001</v>
      </c>
    </row>
    <row r="86" spans="3:15" x14ac:dyDescent="0.3">
      <c r="C86" s="1"/>
      <c r="D86" s="1"/>
      <c r="E86" t="s">
        <v>11</v>
      </c>
      <c r="F86">
        <v>118.76975</v>
      </c>
    </row>
    <row r="87" spans="3:15" x14ac:dyDescent="0.3">
      <c r="C87" s="1"/>
      <c r="D87" s="1" t="s">
        <v>38</v>
      </c>
      <c r="E87" t="s">
        <v>20</v>
      </c>
      <c r="F87">
        <v>0.94924999999999993</v>
      </c>
    </row>
    <row r="88" spans="3:15" x14ac:dyDescent="0.3">
      <c r="C88" s="1"/>
      <c r="D88" s="1"/>
      <c r="E88" t="s">
        <v>28</v>
      </c>
      <c r="F88">
        <v>203086.50350000002</v>
      </c>
    </row>
    <row r="89" spans="3:15" x14ac:dyDescent="0.3">
      <c r="C89" s="1"/>
      <c r="D89" s="1"/>
      <c r="E89" t="s">
        <v>8</v>
      </c>
      <c r="F89">
        <v>361.43625000000003</v>
      </c>
    </row>
    <row r="90" spans="3:15" x14ac:dyDescent="0.3">
      <c r="C90" s="1"/>
      <c r="D90" s="1"/>
      <c r="E90" t="s">
        <v>11</v>
      </c>
      <c r="F90">
        <v>190.27549999999997</v>
      </c>
    </row>
    <row r="91" spans="3:15" x14ac:dyDescent="0.3">
      <c r="C91" s="1"/>
      <c r="D91" s="1" t="s">
        <v>25</v>
      </c>
      <c r="E91" t="s">
        <v>20</v>
      </c>
      <c r="F91">
        <v>0.91125</v>
      </c>
    </row>
    <row r="92" spans="3:15" x14ac:dyDescent="0.3">
      <c r="C92" s="1"/>
      <c r="D92" s="1"/>
      <c r="E92" t="s">
        <v>28</v>
      </c>
      <c r="F92">
        <v>157703.82</v>
      </c>
    </row>
    <row r="93" spans="3:15" x14ac:dyDescent="0.3">
      <c r="C93" s="1"/>
      <c r="D93" s="1"/>
      <c r="E93" t="s">
        <v>8</v>
      </c>
      <c r="F93">
        <v>338.94024999999999</v>
      </c>
    </row>
    <row r="94" spans="3:15" x14ac:dyDescent="0.3">
      <c r="C94" s="1"/>
      <c r="D94" s="1"/>
      <c r="E94" t="s">
        <v>11</v>
      </c>
      <c r="F94">
        <v>186.25749999999999</v>
      </c>
    </row>
    <row r="95" spans="3:15" x14ac:dyDescent="0.3">
      <c r="C95" s="1" t="s">
        <v>39</v>
      </c>
      <c r="D95" t="s">
        <v>40</v>
      </c>
      <c r="E95" t="s">
        <v>42</v>
      </c>
      <c r="F95">
        <v>0.98</v>
      </c>
      <c r="G95">
        <f>_xlfn.MAXIFS(F95:F100,E95:E100,"R")</f>
        <v>0.98</v>
      </c>
      <c r="L95" s="12" t="s">
        <v>39</v>
      </c>
      <c r="M95" s="12"/>
      <c r="N95" s="12"/>
      <c r="O95" s="12"/>
    </row>
    <row r="96" spans="3:15" x14ac:dyDescent="0.3">
      <c r="C96" s="1"/>
      <c r="E96" t="s">
        <v>11</v>
      </c>
      <c r="F96">
        <v>211.31</v>
      </c>
      <c r="L96" s="13"/>
      <c r="M96" s="13" t="s">
        <v>42</v>
      </c>
      <c r="N96" s="13" t="s">
        <v>11</v>
      </c>
      <c r="O96" s="13" t="s">
        <v>10</v>
      </c>
    </row>
    <row r="97" spans="3:15" x14ac:dyDescent="0.3">
      <c r="C97" s="1"/>
      <c r="E97" t="s">
        <v>10</v>
      </c>
      <c r="F97">
        <v>6.39</v>
      </c>
      <c r="L97" s="13" t="str">
        <f>D95</f>
        <v>ARF</v>
      </c>
      <c r="M97" s="11" cm="1">
        <f t="array" ref="M97:O97">TRANSPOSE(F95:F97)</f>
        <v>0.98</v>
      </c>
      <c r="N97" s="11">
        <v>211.31</v>
      </c>
      <c r="O97" s="11">
        <v>6.39</v>
      </c>
    </row>
    <row r="98" spans="3:15" x14ac:dyDescent="0.3">
      <c r="C98" s="1"/>
      <c r="D98" t="s">
        <v>41</v>
      </c>
      <c r="E98" t="s">
        <v>42</v>
      </c>
      <c r="F98">
        <v>0.98</v>
      </c>
      <c r="L98" s="13" t="str">
        <f>D98</f>
        <v>ANN</v>
      </c>
      <c r="M98" s="11" cm="1">
        <f t="array" ref="M98:O98">TRANSPOSE(F98:F100)</f>
        <v>0.98</v>
      </c>
      <c r="N98" s="11">
        <v>610.44000000000005</v>
      </c>
      <c r="O98" s="11">
        <v>40.26</v>
      </c>
    </row>
    <row r="99" spans="3:15" x14ac:dyDescent="0.3">
      <c r="C99" s="1"/>
      <c r="E99" t="s">
        <v>11</v>
      </c>
      <c r="F99">
        <v>610.44000000000005</v>
      </c>
      <c r="L99" s="13" t="s">
        <v>43</v>
      </c>
      <c r="M99" s="12" t="str">
        <f>_xlfn.XLOOKUP(MAX(M97:M98),M97:M98,L97:L98)</f>
        <v>ARF</v>
      </c>
      <c r="N99" s="12"/>
      <c r="O99" s="12"/>
    </row>
    <row r="100" spans="3:15" x14ac:dyDescent="0.3">
      <c r="C100" s="1"/>
      <c r="E100" t="s">
        <v>10</v>
      </c>
      <c r="F100">
        <v>40.26</v>
      </c>
    </row>
  </sheetData>
  <mergeCells count="37">
    <mergeCell ref="M69:P69"/>
    <mergeCell ref="L95:O95"/>
    <mergeCell ref="M99:O99"/>
    <mergeCell ref="M26:R26"/>
    <mergeCell ref="L20:R20"/>
    <mergeCell ref="L43:O43"/>
    <mergeCell ref="M50:O50"/>
    <mergeCell ref="L58:P58"/>
    <mergeCell ref="D87:D90"/>
    <mergeCell ref="D91:D94"/>
    <mergeCell ref="C59:C94"/>
    <mergeCell ref="C95:C100"/>
    <mergeCell ref="L3:P3"/>
    <mergeCell ref="M9:P9"/>
    <mergeCell ref="D63:D66"/>
    <mergeCell ref="D67:D70"/>
    <mergeCell ref="D71:D74"/>
    <mergeCell ref="D75:D78"/>
    <mergeCell ref="D79:D82"/>
    <mergeCell ref="D83:D86"/>
    <mergeCell ref="D47:D49"/>
    <mergeCell ref="D50:D52"/>
    <mergeCell ref="D53:D55"/>
    <mergeCell ref="D56:D58"/>
    <mergeCell ref="C44:C58"/>
    <mergeCell ref="D59:D62"/>
    <mergeCell ref="D20:D25"/>
    <mergeCell ref="D26:D31"/>
    <mergeCell ref="D32:D37"/>
    <mergeCell ref="D38:D43"/>
    <mergeCell ref="C20:C43"/>
    <mergeCell ref="D44:D46"/>
    <mergeCell ref="D4:D7"/>
    <mergeCell ref="D8:D11"/>
    <mergeCell ref="D12:D15"/>
    <mergeCell ref="D16:D19"/>
    <mergeCell ref="C4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02AC-2538-4618-B6A4-A950BC47197C}">
  <dimension ref="C1:W37"/>
  <sheetViews>
    <sheetView workbookViewId="0">
      <selection activeCell="L9" sqref="L9"/>
    </sheetView>
  </sheetViews>
  <sheetFormatPr defaultRowHeight="14.4" x14ac:dyDescent="0.3"/>
  <sheetData>
    <row r="1" spans="3:23" x14ac:dyDescent="0.3">
      <c r="C1" t="s">
        <v>32</v>
      </c>
      <c r="D1" t="s">
        <v>33</v>
      </c>
      <c r="E1" t="s">
        <v>20</v>
      </c>
      <c r="F1" t="s">
        <v>28</v>
      </c>
      <c r="G1" t="s">
        <v>8</v>
      </c>
      <c r="H1" t="s">
        <v>11</v>
      </c>
      <c r="T1" t="s">
        <v>20</v>
      </c>
      <c r="U1" t="s">
        <v>28</v>
      </c>
      <c r="V1" t="s">
        <v>8</v>
      </c>
      <c r="W1" t="s">
        <v>11</v>
      </c>
    </row>
    <row r="2" spans="3:23" x14ac:dyDescent="0.3">
      <c r="C2">
        <v>1</v>
      </c>
      <c r="D2" t="s">
        <v>7</v>
      </c>
      <c r="E2">
        <v>0.996</v>
      </c>
      <c r="F2">
        <v>57894.072999999997</v>
      </c>
      <c r="G2">
        <v>231.15199999999999</v>
      </c>
      <c r="H2">
        <v>109.345</v>
      </c>
      <c r="J2" t="str">
        <f>_xlfn.XLOOKUP(MAX(E2:E10),E2:E10,D2:D10)</f>
        <v>CatBoost</v>
      </c>
      <c r="K2" t="b">
        <f>(J2=J11)=(J20=J29)</f>
        <v>1</v>
      </c>
      <c r="S2" t="s">
        <v>7</v>
      </c>
      <c r="T2">
        <f>AVERAGE(E2,E11,E20,E29)</f>
        <v>0.98075000000000001</v>
      </c>
      <c r="U2">
        <f t="shared" ref="U2:W9" si="0">AVERAGE(F2,F11,F20,F29)</f>
        <v>43428.227249999996</v>
      </c>
      <c r="V2">
        <f t="shared" si="0"/>
        <v>190.03174999999999</v>
      </c>
      <c r="W2">
        <f t="shared" si="0"/>
        <v>98.118500000000012</v>
      </c>
    </row>
    <row r="3" spans="3:23" x14ac:dyDescent="0.3">
      <c r="D3" t="s">
        <v>34</v>
      </c>
      <c r="E3">
        <v>0.97799999999999998</v>
      </c>
      <c r="F3">
        <v>225875.636</v>
      </c>
      <c r="G3">
        <v>444.33300000000003</v>
      </c>
      <c r="H3">
        <v>154.75399999999999</v>
      </c>
      <c r="J3" t="str">
        <f>_xlfn.XLOOKUP(LARGE(E2:E10,2),E2:E10,D2:D10)</f>
        <v>XGBoost</v>
      </c>
      <c r="K3" t="b">
        <f>(J3=J12)=(J21=J30)</f>
        <v>0</v>
      </c>
      <c r="S3" t="s">
        <v>34</v>
      </c>
      <c r="T3">
        <f>AVERAGE(E3,E12,E21,E30)</f>
        <v>0.9195000000000001</v>
      </c>
      <c r="U3">
        <f t="shared" si="0"/>
        <v>162416.92275</v>
      </c>
      <c r="V3">
        <f t="shared" si="0"/>
        <v>362.68775000000005</v>
      </c>
      <c r="W3">
        <f t="shared" si="0"/>
        <v>152.57849999999999</v>
      </c>
    </row>
    <row r="4" spans="3:23" x14ac:dyDescent="0.3">
      <c r="D4" t="s">
        <v>35</v>
      </c>
      <c r="E4">
        <v>0.98399999999999999</v>
      </c>
      <c r="F4">
        <v>146579.19200000001</v>
      </c>
      <c r="G4">
        <v>372.08</v>
      </c>
      <c r="H4">
        <v>249.91499999999999</v>
      </c>
      <c r="J4" t="str">
        <f>_xlfn.XLOOKUP(LARGE(E2:E10,3),E2:E10,D2:D10)</f>
        <v>GB</v>
      </c>
      <c r="K4" t="b">
        <f>(J4=J13)=(J22=J31)</f>
        <v>1</v>
      </c>
      <c r="S4" t="s">
        <v>35</v>
      </c>
      <c r="T4">
        <f>AVERAGE(E4,E13,E22,E31)</f>
        <v>0.94975000000000009</v>
      </c>
      <c r="U4">
        <f t="shared" si="0"/>
        <v>126628.7635</v>
      </c>
      <c r="V4">
        <f t="shared" si="0"/>
        <v>316.85424999999998</v>
      </c>
      <c r="W4">
        <f t="shared" si="0"/>
        <v>208.38724999999999</v>
      </c>
    </row>
    <row r="5" spans="3:23" x14ac:dyDescent="0.3">
      <c r="D5" t="s">
        <v>36</v>
      </c>
      <c r="E5">
        <v>0.99399999999999999</v>
      </c>
      <c r="F5">
        <v>79287.53</v>
      </c>
      <c r="G5">
        <v>267.87700000000001</v>
      </c>
      <c r="H5">
        <v>109.291</v>
      </c>
      <c r="J5" t="str">
        <f>_xlfn.XLOOKUP(LARGE(E2:E10,4),E2:E10,D2:D10)</f>
        <v>LightGB</v>
      </c>
      <c r="K5" t="b">
        <f>(J5=J14)=(J23=J32)</f>
        <v>1</v>
      </c>
      <c r="S5" t="s">
        <v>36</v>
      </c>
      <c r="T5">
        <f>AVERAGE(E5,E14,E23,E32)</f>
        <v>0.96575</v>
      </c>
      <c r="U5">
        <f t="shared" si="0"/>
        <v>61777.214249999997</v>
      </c>
      <c r="V5">
        <f t="shared" si="0"/>
        <v>226.75100000000003</v>
      </c>
      <c r="W5">
        <f t="shared" si="0"/>
        <v>100.316</v>
      </c>
    </row>
    <row r="6" spans="3:23" x14ac:dyDescent="0.3">
      <c r="D6" t="s">
        <v>24</v>
      </c>
      <c r="E6">
        <v>0.98199999999999998</v>
      </c>
      <c r="F6">
        <v>293742.46899999998</v>
      </c>
      <c r="G6">
        <v>501.50700000000001</v>
      </c>
      <c r="H6">
        <v>209.86500000000001</v>
      </c>
      <c r="J6" t="str">
        <f>_xlfn.XLOOKUP(LARGE(E2:E10,5),E2:E10,D2:D10)</f>
        <v>AdaBoost</v>
      </c>
      <c r="K6" t="b">
        <f>(J6=J15)=(J24=J33)</f>
        <v>1</v>
      </c>
      <c r="S6" t="s">
        <v>24</v>
      </c>
      <c r="T6">
        <f>AVERAGE(E6,E15,E24,E33)</f>
        <v>0.95699999999999985</v>
      </c>
      <c r="U6">
        <f t="shared" si="0"/>
        <v>128965.34074999999</v>
      </c>
      <c r="V6">
        <f t="shared" si="0"/>
        <v>312.32299999999998</v>
      </c>
      <c r="W6">
        <f t="shared" si="0"/>
        <v>158.732</v>
      </c>
    </row>
    <row r="7" spans="3:23" x14ac:dyDescent="0.3">
      <c r="D7" t="s">
        <v>4</v>
      </c>
      <c r="E7">
        <v>0.995</v>
      </c>
      <c r="F7">
        <v>66962.797999999995</v>
      </c>
      <c r="G7">
        <v>243.53800000000001</v>
      </c>
      <c r="H7">
        <v>121.858</v>
      </c>
      <c r="J7" t="str">
        <f>_xlfn.XLOOKUP(LARGE(E2:E10,6),E2:E10,D2:D10)</f>
        <v>RF</v>
      </c>
      <c r="K7" t="b">
        <f>(J7=J16)=(J25=J34)</f>
        <v>0</v>
      </c>
      <c r="S7" t="s">
        <v>4</v>
      </c>
      <c r="T7">
        <f>AVERAGE(E7,E16,E25,E34)</f>
        <v>0.97549999999999992</v>
      </c>
      <c r="U7">
        <f t="shared" si="0"/>
        <v>49058.142749999999</v>
      </c>
      <c r="V7">
        <f t="shared" si="0"/>
        <v>202.28025000000002</v>
      </c>
      <c r="W7">
        <f t="shared" si="0"/>
        <v>105.44475</v>
      </c>
    </row>
    <row r="8" spans="3:23" x14ac:dyDescent="0.3">
      <c r="D8" t="s">
        <v>37</v>
      </c>
      <c r="E8">
        <v>0.99</v>
      </c>
      <c r="F8">
        <v>89441.260999999999</v>
      </c>
      <c r="G8">
        <v>287.13099999999997</v>
      </c>
      <c r="H8">
        <v>125.247</v>
      </c>
      <c r="J8" t="str">
        <f>_xlfn.XLOOKUP(LARGE(E2:E10,7),E2:E10,D2:D10)</f>
        <v>CART</v>
      </c>
      <c r="K8" t="b">
        <f>(J8=J17)=(J26=J35)</f>
        <v>1</v>
      </c>
      <c r="S8" t="s">
        <v>37</v>
      </c>
      <c r="T8">
        <f>AVERAGE(E8,E17,E26,E35)</f>
        <v>0.96199999999999997</v>
      </c>
      <c r="U8">
        <f t="shared" si="0"/>
        <v>66739.86</v>
      </c>
      <c r="V8">
        <f t="shared" si="0"/>
        <v>240.30250000000001</v>
      </c>
      <c r="W8">
        <f t="shared" si="0"/>
        <v>118.76975</v>
      </c>
    </row>
    <row r="9" spans="3:23" x14ac:dyDescent="0.3">
      <c r="D9" t="s">
        <v>38</v>
      </c>
      <c r="E9">
        <v>0.96199999999999997</v>
      </c>
      <c r="F9">
        <v>547184.31200000003</v>
      </c>
      <c r="G9">
        <v>687.43100000000004</v>
      </c>
      <c r="H9">
        <v>298.01499999999999</v>
      </c>
      <c r="J9" t="str">
        <f>_xlfn.XLOOKUP(LARGE(E2:E10,8),E2:E10,D2:D10)</f>
        <v>SVM</v>
      </c>
      <c r="K9" t="b">
        <f>(J9=J18)=(J27=J36)</f>
        <v>1</v>
      </c>
      <c r="S9" t="s">
        <v>38</v>
      </c>
      <c r="T9">
        <f>AVERAGE(E9,E18,E27,E36)</f>
        <v>0.94924999999999993</v>
      </c>
      <c r="U9">
        <f t="shared" si="0"/>
        <v>203086.50350000002</v>
      </c>
      <c r="V9">
        <f t="shared" si="0"/>
        <v>361.43625000000003</v>
      </c>
      <c r="W9">
        <f t="shared" si="0"/>
        <v>190.27549999999997</v>
      </c>
    </row>
    <row r="10" spans="3:23" x14ac:dyDescent="0.3">
      <c r="D10" t="s">
        <v>25</v>
      </c>
      <c r="E10">
        <v>0.97599999999999998</v>
      </c>
      <c r="F10">
        <v>247092.40700000001</v>
      </c>
      <c r="G10">
        <v>488.95699999999999</v>
      </c>
      <c r="H10">
        <v>286.56299999999999</v>
      </c>
      <c r="J10" t="str">
        <f>_xlfn.XLOOKUP(LARGE(E2:E10,9),E2:E10,D2:D10)</f>
        <v>NN</v>
      </c>
      <c r="K10" t="b">
        <f>(J10=J19)=(J28=J37)</f>
        <v>1</v>
      </c>
      <c r="S10" t="s">
        <v>25</v>
      </c>
      <c r="T10">
        <f>AVERAGE(E10,E19,E28,E37)</f>
        <v>0.91125</v>
      </c>
      <c r="U10">
        <f t="shared" ref="U10:W10" si="1">AVERAGE(F10,F19,F28,F37)</f>
        <v>157703.82</v>
      </c>
      <c r="V10">
        <f t="shared" si="1"/>
        <v>338.94024999999999</v>
      </c>
      <c r="W10">
        <f t="shared" si="1"/>
        <v>186.25749999999999</v>
      </c>
    </row>
    <row r="11" spans="3:23" x14ac:dyDescent="0.3">
      <c r="C11">
        <v>2</v>
      </c>
      <c r="D11" t="s">
        <v>7</v>
      </c>
      <c r="E11">
        <v>0.96399999999999997</v>
      </c>
      <c r="F11">
        <v>24319.791000000001</v>
      </c>
      <c r="G11">
        <v>137.57900000000001</v>
      </c>
      <c r="H11">
        <v>60.895000000000003</v>
      </c>
      <c r="J11" t="str">
        <f t="shared" ref="J11" si="2">_xlfn.XLOOKUP(MAX(E11:E19),E11:E19,D11:D19)</f>
        <v>CatBoost</v>
      </c>
    </row>
    <row r="12" spans="3:23" x14ac:dyDescent="0.3">
      <c r="D12" t="s">
        <v>34</v>
      </c>
      <c r="E12">
        <v>0.89600000000000002</v>
      </c>
      <c r="F12">
        <v>48660.79</v>
      </c>
      <c r="G12">
        <v>207.62100000000001</v>
      </c>
      <c r="H12">
        <v>89.570999999999998</v>
      </c>
      <c r="J12" t="str">
        <f t="shared" ref="J12" si="3">_xlfn.XLOOKUP(LARGE(E11:E19,2),E11:E19,D11:D19)</f>
        <v>LightGB</v>
      </c>
    </row>
    <row r="13" spans="3:23" x14ac:dyDescent="0.3">
      <c r="D13" t="s">
        <v>35</v>
      </c>
      <c r="E13">
        <v>0.93899999999999995</v>
      </c>
      <c r="F13">
        <v>37859.434000000001</v>
      </c>
      <c r="G13">
        <v>182.12200000000001</v>
      </c>
      <c r="H13">
        <v>86.808999999999997</v>
      </c>
      <c r="J13" t="str">
        <f t="shared" ref="J13" si="4">_xlfn.XLOOKUP(LARGE(E11:E19,3),E11:E19,D11:D19)</f>
        <v>XGBoost</v>
      </c>
    </row>
    <row r="14" spans="3:23" x14ac:dyDescent="0.3">
      <c r="D14" t="s">
        <v>36</v>
      </c>
      <c r="E14">
        <v>0.92100000000000004</v>
      </c>
      <c r="F14">
        <v>40081.254000000001</v>
      </c>
      <c r="G14">
        <v>182.72800000000001</v>
      </c>
      <c r="H14">
        <v>68.753</v>
      </c>
      <c r="J14" t="str">
        <f t="shared" ref="J14" si="5">_xlfn.XLOOKUP(LARGE(E11:E19,4),E11:E19,D11:D19)</f>
        <v>AdaBoost</v>
      </c>
    </row>
    <row r="15" spans="3:23" x14ac:dyDescent="0.3">
      <c r="D15" t="s">
        <v>24</v>
      </c>
      <c r="E15">
        <v>0.93400000000000005</v>
      </c>
      <c r="F15">
        <v>33981.481</v>
      </c>
      <c r="G15">
        <v>178.523</v>
      </c>
      <c r="H15">
        <v>85.406999999999996</v>
      </c>
      <c r="J15" t="str">
        <f t="shared" ref="J15" si="6">_xlfn.XLOOKUP(LARGE(E11:E19,5),E11:E19,D11:D19)</f>
        <v>RF</v>
      </c>
    </row>
    <row r="16" spans="3:23" x14ac:dyDescent="0.3">
      <c r="D16" t="s">
        <v>4</v>
      </c>
      <c r="E16">
        <v>0.94899999999999995</v>
      </c>
      <c r="F16">
        <v>32933.483999999997</v>
      </c>
      <c r="G16">
        <v>160.048</v>
      </c>
      <c r="H16">
        <v>71.954999999999998</v>
      </c>
      <c r="J16" t="str">
        <f t="shared" ref="J16" si="7">_xlfn.XLOOKUP(LARGE(E11:E19,6),E11:E19,D11:D19)</f>
        <v>NN</v>
      </c>
    </row>
    <row r="17" spans="3:10" x14ac:dyDescent="0.3">
      <c r="D17" t="s">
        <v>37</v>
      </c>
      <c r="E17">
        <v>0.95199999999999996</v>
      </c>
      <c r="F17">
        <v>34176.014000000003</v>
      </c>
      <c r="G17">
        <v>164.268</v>
      </c>
      <c r="H17">
        <v>77.721000000000004</v>
      </c>
      <c r="J17" t="str">
        <f t="shared" ref="J17" si="8">_xlfn.XLOOKUP(LARGE(E11:E19,7),E11:E19,D11:D19)</f>
        <v>GB</v>
      </c>
    </row>
    <row r="18" spans="3:10" x14ac:dyDescent="0.3">
      <c r="D18" t="s">
        <v>38</v>
      </c>
      <c r="E18">
        <v>0.92900000000000005</v>
      </c>
      <c r="F18">
        <v>37601.985000000001</v>
      </c>
      <c r="G18">
        <v>184.89500000000001</v>
      </c>
      <c r="H18">
        <v>101.777</v>
      </c>
      <c r="J18" t="str">
        <f t="shared" ref="J18" si="9">_xlfn.XLOOKUP(LARGE(E11:E19,8),E11:E19,D11:D19)</f>
        <v>SVM</v>
      </c>
    </row>
    <row r="19" spans="3:10" x14ac:dyDescent="0.3">
      <c r="D19" t="s">
        <v>25</v>
      </c>
      <c r="E19">
        <v>0.90700000000000003</v>
      </c>
      <c r="F19">
        <v>55596.803999999996</v>
      </c>
      <c r="G19">
        <v>201.024</v>
      </c>
      <c r="H19">
        <v>89.4</v>
      </c>
      <c r="J19" t="str">
        <f t="shared" ref="J19" si="10">_xlfn.XLOOKUP(LARGE(E11:E19,9),E11:E19,D11:D19)</f>
        <v>CART</v>
      </c>
    </row>
    <row r="20" spans="3:10" x14ac:dyDescent="0.3">
      <c r="C20">
        <v>3</v>
      </c>
      <c r="D20" t="s">
        <v>7</v>
      </c>
      <c r="E20">
        <v>0.98199999999999998</v>
      </c>
      <c r="F20">
        <v>70021.876999999993</v>
      </c>
      <c r="G20">
        <v>259.08999999999997</v>
      </c>
      <c r="H20">
        <v>141.31200000000001</v>
      </c>
      <c r="J20" t="str">
        <f t="shared" ref="J20" si="11">_xlfn.XLOOKUP(MAX(E20:E28),E20:E28,D20:D28)</f>
        <v>CatBoost</v>
      </c>
    </row>
    <row r="21" spans="3:10" x14ac:dyDescent="0.3">
      <c r="D21" t="s">
        <v>34</v>
      </c>
      <c r="E21">
        <v>0.93300000000000005</v>
      </c>
      <c r="F21">
        <v>237713.99</v>
      </c>
      <c r="G21">
        <v>473.99099999999999</v>
      </c>
      <c r="H21">
        <v>200.16200000000001</v>
      </c>
      <c r="J21" t="str">
        <f t="shared" ref="J21" si="12">_xlfn.XLOOKUP(LARGE(E20:E28,2),E20:E28,D20:D28)</f>
        <v>XGBoost</v>
      </c>
    </row>
    <row r="22" spans="3:10" x14ac:dyDescent="0.3">
      <c r="D22" t="s">
        <v>35</v>
      </c>
      <c r="E22">
        <v>0.92600000000000005</v>
      </c>
      <c r="F22">
        <v>268370.39399999997</v>
      </c>
      <c r="G22">
        <v>510.00200000000001</v>
      </c>
      <c r="H22">
        <v>386.04199999999997</v>
      </c>
      <c r="J22" t="str">
        <f t="shared" ref="J22" si="13">_xlfn.XLOOKUP(LARGE(E20:E28,3),E20:E28,D20:D28)</f>
        <v>LightGB</v>
      </c>
    </row>
    <row r="23" spans="3:10" x14ac:dyDescent="0.3">
      <c r="D23" t="s">
        <v>36</v>
      </c>
      <c r="E23">
        <v>0.97499999999999998</v>
      </c>
      <c r="F23">
        <v>97241.873999999996</v>
      </c>
      <c r="G23">
        <v>297.45</v>
      </c>
      <c r="H23">
        <v>137.45599999999999</v>
      </c>
      <c r="J23" t="str">
        <f t="shared" ref="J23" si="14">_xlfn.XLOOKUP(LARGE(E20:E28,4),E20:E28,D20:D28)</f>
        <v>GB</v>
      </c>
    </row>
    <row r="24" spans="3:10" x14ac:dyDescent="0.3">
      <c r="D24" t="s">
        <v>24</v>
      </c>
      <c r="E24">
        <v>0.96599999999999997</v>
      </c>
      <c r="F24">
        <v>129475.19899999999</v>
      </c>
      <c r="G24">
        <v>343.56700000000001</v>
      </c>
      <c r="H24">
        <v>188.43100000000001</v>
      </c>
      <c r="J24" t="str">
        <f t="shared" ref="J24" si="15">_xlfn.XLOOKUP(LARGE(E20:E28,5),E20:E28,D20:D28)</f>
        <v>SVM</v>
      </c>
    </row>
    <row r="25" spans="3:10" x14ac:dyDescent="0.3">
      <c r="D25" t="s">
        <v>4</v>
      </c>
      <c r="E25">
        <v>0.98099999999999998</v>
      </c>
      <c r="F25">
        <v>72756.248000000007</v>
      </c>
      <c r="G25">
        <v>264.61200000000002</v>
      </c>
      <c r="H25">
        <v>145.71899999999999</v>
      </c>
      <c r="J25" t="str">
        <f t="shared" ref="J25" si="16">_xlfn.XLOOKUP(LARGE(E20:E28,6),E20:E28,D20:D28)</f>
        <v>RF</v>
      </c>
    </row>
    <row r="26" spans="3:10" x14ac:dyDescent="0.3">
      <c r="D26" t="s">
        <v>37</v>
      </c>
      <c r="E26">
        <v>0.98</v>
      </c>
      <c r="F26">
        <v>78150.591</v>
      </c>
      <c r="G26">
        <v>271.57299999999998</v>
      </c>
      <c r="H26">
        <v>136.58000000000001</v>
      </c>
      <c r="J26" t="str">
        <f t="shared" ref="J26" si="17">_xlfn.XLOOKUP(LARGE(E20:E28,7),E20:E28,D20:D28)</f>
        <v>NN</v>
      </c>
    </row>
    <row r="27" spans="3:10" x14ac:dyDescent="0.3">
      <c r="D27" t="s">
        <v>38</v>
      </c>
      <c r="E27">
        <v>0.95399999999999996</v>
      </c>
      <c r="F27">
        <v>177596.57399999999</v>
      </c>
      <c r="G27">
        <v>396.92200000000003</v>
      </c>
      <c r="H27">
        <v>263.50099999999998</v>
      </c>
      <c r="J27" t="str">
        <f t="shared" ref="J27" si="18">_xlfn.XLOOKUP(LARGE(E20:E28,8),E20:E28,D20:D28)</f>
        <v>CART</v>
      </c>
    </row>
    <row r="28" spans="3:10" x14ac:dyDescent="0.3">
      <c r="D28" t="s">
        <v>25</v>
      </c>
      <c r="E28">
        <v>0.96699999999999997</v>
      </c>
      <c r="F28">
        <v>120339.02899999999</v>
      </c>
      <c r="G28">
        <v>341.57299999999998</v>
      </c>
      <c r="H28">
        <v>213.20699999999999</v>
      </c>
      <c r="J28" t="str">
        <f t="shared" ref="J28" si="19">_xlfn.XLOOKUP(LARGE(E20:E28,9),E20:E28,D20:D28)</f>
        <v>AdaBoost</v>
      </c>
    </row>
    <row r="29" spans="3:10" x14ac:dyDescent="0.3">
      <c r="C29">
        <v>4</v>
      </c>
      <c r="D29" t="s">
        <v>7</v>
      </c>
      <c r="E29">
        <v>0.98099999999999998</v>
      </c>
      <c r="F29">
        <v>21477.168000000001</v>
      </c>
      <c r="G29">
        <v>132.30600000000001</v>
      </c>
      <c r="H29">
        <v>80.921999999999997</v>
      </c>
      <c r="J29" t="str">
        <f t="shared" ref="J29" si="20">_xlfn.XLOOKUP(MAX(E29:E37),E29:E37,D29:D37)</f>
        <v>CatBoost</v>
      </c>
    </row>
    <row r="30" spans="3:10" x14ac:dyDescent="0.3">
      <c r="D30" t="s">
        <v>34</v>
      </c>
      <c r="E30">
        <v>0.871</v>
      </c>
      <c r="F30">
        <v>137417.27499999999</v>
      </c>
      <c r="G30">
        <v>324.80599999999998</v>
      </c>
      <c r="H30">
        <v>165.827</v>
      </c>
      <c r="J30" t="str">
        <f t="shared" ref="J30" si="21">_xlfn.XLOOKUP(LARGE(E29:E37,2),E29:E37,D29:D37)</f>
        <v>XGBoost</v>
      </c>
    </row>
    <row r="31" spans="3:10" x14ac:dyDescent="0.3">
      <c r="D31" t="s">
        <v>35</v>
      </c>
      <c r="E31">
        <v>0.95</v>
      </c>
      <c r="F31">
        <v>53706.034</v>
      </c>
      <c r="G31">
        <v>203.21299999999999</v>
      </c>
      <c r="H31">
        <v>110.783</v>
      </c>
      <c r="J31" t="str">
        <f t="shared" ref="J31" si="22">_xlfn.XLOOKUP(LARGE(E29:E37,3),E29:E37,D29:D37)</f>
        <v>GB</v>
      </c>
    </row>
    <row r="32" spans="3:10" x14ac:dyDescent="0.3">
      <c r="D32" t="s">
        <v>36</v>
      </c>
      <c r="E32">
        <v>0.97299999999999998</v>
      </c>
      <c r="F32">
        <v>30498.199000000001</v>
      </c>
      <c r="G32">
        <v>158.94900000000001</v>
      </c>
      <c r="H32">
        <v>85.763999999999996</v>
      </c>
      <c r="J32" t="str">
        <f t="shared" ref="J32" si="23">_xlfn.XLOOKUP(LARGE(E29:E37,4),E29:E37,D29:D37)</f>
        <v>NN</v>
      </c>
    </row>
    <row r="33" spans="4:10" x14ac:dyDescent="0.3">
      <c r="D33" t="s">
        <v>24</v>
      </c>
      <c r="E33">
        <v>0.94599999999999995</v>
      </c>
      <c r="F33">
        <v>58662.214</v>
      </c>
      <c r="G33">
        <v>225.69499999999999</v>
      </c>
      <c r="H33">
        <v>151.22499999999999</v>
      </c>
      <c r="J33" t="str">
        <f t="shared" ref="J33" si="24">_xlfn.XLOOKUP(LARGE(E29:E37,5),E29:E37,D29:D37)</f>
        <v>AdaBoost</v>
      </c>
    </row>
    <row r="34" spans="4:10" x14ac:dyDescent="0.3">
      <c r="D34" t="s">
        <v>4</v>
      </c>
      <c r="E34">
        <v>0.97699999999999998</v>
      </c>
      <c r="F34">
        <v>23580.041000000001</v>
      </c>
      <c r="G34">
        <v>140.923</v>
      </c>
      <c r="H34">
        <v>82.247</v>
      </c>
      <c r="J34" t="str">
        <f t="shared" ref="J34" si="25">_xlfn.XLOOKUP(LARGE(E29:E37,6),E29:E37,D29:D37)</f>
        <v>RF</v>
      </c>
    </row>
    <row r="35" spans="4:10" x14ac:dyDescent="0.3">
      <c r="D35" t="s">
        <v>37</v>
      </c>
      <c r="E35">
        <v>0.92600000000000005</v>
      </c>
      <c r="F35">
        <v>65191.574000000001</v>
      </c>
      <c r="G35">
        <v>238.238</v>
      </c>
      <c r="H35">
        <v>135.53100000000001</v>
      </c>
      <c r="J35" t="str">
        <f t="shared" ref="J35" si="26">_xlfn.XLOOKUP(LARGE(E29:E37,7),E29:E37,D29:D37)</f>
        <v>LightGB</v>
      </c>
    </row>
    <row r="36" spans="4:10" x14ac:dyDescent="0.3">
      <c r="D36" t="s">
        <v>38</v>
      </c>
      <c r="E36">
        <v>0.95199999999999996</v>
      </c>
      <c r="F36">
        <v>49963.142999999996</v>
      </c>
      <c r="G36">
        <v>176.49700000000001</v>
      </c>
      <c r="H36">
        <v>97.808999999999997</v>
      </c>
      <c r="J36" t="str">
        <f t="shared" ref="J36" si="27">_xlfn.XLOOKUP(LARGE(E29:E37,8),E29:E37,D29:D37)</f>
        <v>CART</v>
      </c>
    </row>
    <row r="37" spans="4:10" x14ac:dyDescent="0.3">
      <c r="D37" t="s">
        <v>25</v>
      </c>
      <c r="E37">
        <v>0.79500000000000004</v>
      </c>
      <c r="F37">
        <v>207787.04</v>
      </c>
      <c r="G37">
        <v>324.20699999999999</v>
      </c>
      <c r="H37">
        <v>155.86000000000001</v>
      </c>
      <c r="J37" t="str">
        <f t="shared" ref="J37" si="28">_xlfn.XLOOKUP(LARGE(E29:E37,9),E29:E37,D29:D37)</f>
        <v>SVM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5A18-8750-42CA-AC39-105E7D9FD0DC}">
  <dimension ref="F8:P43"/>
  <sheetViews>
    <sheetView topLeftCell="A22" workbookViewId="0">
      <selection activeCell="F8" sqref="F8:H43"/>
    </sheetView>
  </sheetViews>
  <sheetFormatPr defaultRowHeight="14.4" x14ac:dyDescent="0.3"/>
  <sheetData>
    <row r="8" spans="6:8" ht="16.2" x14ac:dyDescent="0.3">
      <c r="F8" s="1" t="s">
        <v>7</v>
      </c>
      <c r="G8" t="s">
        <v>9</v>
      </c>
      <c r="H8">
        <v>0.98075000000000001</v>
      </c>
    </row>
    <row r="9" spans="6:8" x14ac:dyDescent="0.3">
      <c r="F9" s="1"/>
      <c r="G9" t="s">
        <v>28</v>
      </c>
      <c r="H9">
        <v>43428.227249999996</v>
      </c>
    </row>
    <row r="10" spans="6:8" x14ac:dyDescent="0.3">
      <c r="F10" s="1"/>
      <c r="G10" t="s">
        <v>8</v>
      </c>
      <c r="H10">
        <v>190.03174999999999</v>
      </c>
    </row>
    <row r="11" spans="6:8" x14ac:dyDescent="0.3">
      <c r="F11" s="1"/>
      <c r="G11" t="s">
        <v>11</v>
      </c>
      <c r="H11">
        <v>98.118500000000012</v>
      </c>
    </row>
    <row r="12" spans="6:8" ht="16.2" x14ac:dyDescent="0.3">
      <c r="F12" s="1" t="s">
        <v>34</v>
      </c>
      <c r="G12" t="s">
        <v>9</v>
      </c>
      <c r="H12">
        <v>0.9195000000000001</v>
      </c>
    </row>
    <row r="13" spans="6:8" x14ac:dyDescent="0.3">
      <c r="F13" s="1"/>
      <c r="G13" t="s">
        <v>28</v>
      </c>
      <c r="H13">
        <v>162416.92275</v>
      </c>
    </row>
    <row r="14" spans="6:8" x14ac:dyDescent="0.3">
      <c r="F14" s="1"/>
      <c r="G14" t="s">
        <v>8</v>
      </c>
      <c r="H14">
        <v>362.68775000000005</v>
      </c>
    </row>
    <row r="15" spans="6:8" x14ac:dyDescent="0.3">
      <c r="F15" s="1"/>
      <c r="G15" t="s">
        <v>11</v>
      </c>
      <c r="H15">
        <v>152.57849999999999</v>
      </c>
    </row>
    <row r="16" spans="6:8" x14ac:dyDescent="0.3">
      <c r="F16" s="1" t="s">
        <v>35</v>
      </c>
      <c r="G16" t="s">
        <v>20</v>
      </c>
      <c r="H16">
        <v>0.94975000000000009</v>
      </c>
    </row>
    <row r="17" spans="6:8" x14ac:dyDescent="0.3">
      <c r="F17" s="1"/>
      <c r="G17" t="s">
        <v>28</v>
      </c>
      <c r="H17">
        <v>126628.7635</v>
      </c>
    </row>
    <row r="18" spans="6:8" x14ac:dyDescent="0.3">
      <c r="F18" s="1"/>
      <c r="G18" t="s">
        <v>8</v>
      </c>
      <c r="H18">
        <v>316.85424999999998</v>
      </c>
    </row>
    <row r="19" spans="6:8" x14ac:dyDescent="0.3">
      <c r="F19" s="1"/>
      <c r="G19" t="s">
        <v>11</v>
      </c>
      <c r="H19">
        <v>208.38724999999999</v>
      </c>
    </row>
    <row r="20" spans="6:8" x14ac:dyDescent="0.3">
      <c r="F20" s="1" t="s">
        <v>36</v>
      </c>
      <c r="G20" t="s">
        <v>20</v>
      </c>
      <c r="H20">
        <v>0.96575</v>
      </c>
    </row>
    <row r="21" spans="6:8" x14ac:dyDescent="0.3">
      <c r="F21" s="1"/>
      <c r="G21" t="s">
        <v>28</v>
      </c>
      <c r="H21">
        <v>61777.214249999997</v>
      </c>
    </row>
    <row r="22" spans="6:8" x14ac:dyDescent="0.3">
      <c r="F22" s="1"/>
      <c r="G22" t="s">
        <v>8</v>
      </c>
      <c r="H22">
        <v>226.75100000000003</v>
      </c>
    </row>
    <row r="23" spans="6:8" x14ac:dyDescent="0.3">
      <c r="F23" s="1"/>
      <c r="G23" t="s">
        <v>11</v>
      </c>
      <c r="H23">
        <v>100.316</v>
      </c>
    </row>
    <row r="24" spans="6:8" x14ac:dyDescent="0.3">
      <c r="F24" s="1" t="s">
        <v>24</v>
      </c>
      <c r="G24" t="s">
        <v>20</v>
      </c>
      <c r="H24">
        <v>0.95699999999999985</v>
      </c>
    </row>
    <row r="25" spans="6:8" x14ac:dyDescent="0.3">
      <c r="F25" s="1"/>
      <c r="G25" t="s">
        <v>28</v>
      </c>
      <c r="H25">
        <v>128965.34074999999</v>
      </c>
    </row>
    <row r="26" spans="6:8" x14ac:dyDescent="0.3">
      <c r="F26" s="1"/>
      <c r="G26" t="s">
        <v>8</v>
      </c>
      <c r="H26">
        <v>312.32299999999998</v>
      </c>
    </row>
    <row r="27" spans="6:8" x14ac:dyDescent="0.3">
      <c r="F27" s="1"/>
      <c r="G27" t="s">
        <v>11</v>
      </c>
      <c r="H27">
        <v>158.732</v>
      </c>
    </row>
    <row r="28" spans="6:8" ht="15" customHeight="1" x14ac:dyDescent="0.3">
      <c r="F28" s="1" t="s">
        <v>4</v>
      </c>
      <c r="G28" t="s">
        <v>20</v>
      </c>
      <c r="H28">
        <v>0.97549999999999992</v>
      </c>
    </row>
    <row r="29" spans="6:8" ht="15" customHeight="1" x14ac:dyDescent="0.3">
      <c r="F29" s="1"/>
      <c r="G29" t="s">
        <v>28</v>
      </c>
      <c r="H29">
        <v>49058.142749999999</v>
      </c>
    </row>
    <row r="30" spans="6:8" ht="15" customHeight="1" x14ac:dyDescent="0.3">
      <c r="F30" s="1"/>
      <c r="G30" t="s">
        <v>8</v>
      </c>
      <c r="H30">
        <v>202.28025000000002</v>
      </c>
    </row>
    <row r="31" spans="6:8" ht="15" customHeight="1" x14ac:dyDescent="0.3">
      <c r="F31" s="1"/>
      <c r="G31" t="s">
        <v>11</v>
      </c>
      <c r="H31">
        <v>105.44475</v>
      </c>
    </row>
    <row r="32" spans="6:8" x14ac:dyDescent="0.3">
      <c r="F32" s="1" t="s">
        <v>37</v>
      </c>
      <c r="G32" t="s">
        <v>20</v>
      </c>
      <c r="H32">
        <v>0.96199999999999997</v>
      </c>
    </row>
    <row r="33" spans="6:16" x14ac:dyDescent="0.3">
      <c r="F33" s="1"/>
      <c r="G33" t="s">
        <v>28</v>
      </c>
      <c r="H33">
        <v>66739.86</v>
      </c>
    </row>
    <row r="34" spans="6:16" x14ac:dyDescent="0.3">
      <c r="F34" s="1"/>
      <c r="G34" t="s">
        <v>8</v>
      </c>
      <c r="H34">
        <v>240.30250000000001</v>
      </c>
    </row>
    <row r="35" spans="6:16" x14ac:dyDescent="0.3">
      <c r="F35" s="1"/>
      <c r="G35" t="s">
        <v>11</v>
      </c>
      <c r="H35">
        <v>118.76975</v>
      </c>
      <c r="P35" s="2"/>
    </row>
    <row r="36" spans="6:16" x14ac:dyDescent="0.3">
      <c r="F36" s="1" t="s">
        <v>38</v>
      </c>
      <c r="G36" t="s">
        <v>20</v>
      </c>
      <c r="H36">
        <v>0.94924999999999993</v>
      </c>
      <c r="P36" s="2"/>
    </row>
    <row r="37" spans="6:16" x14ac:dyDescent="0.3">
      <c r="F37" s="1"/>
      <c r="G37" t="s">
        <v>28</v>
      </c>
      <c r="H37">
        <v>203086.50350000002</v>
      </c>
      <c r="P37" s="2"/>
    </row>
    <row r="38" spans="6:16" x14ac:dyDescent="0.3">
      <c r="F38" s="1"/>
      <c r="G38" t="s">
        <v>8</v>
      </c>
      <c r="H38">
        <v>361.43625000000003</v>
      </c>
      <c r="P38" s="2"/>
    </row>
    <row r="39" spans="6:16" x14ac:dyDescent="0.3">
      <c r="F39" s="1"/>
      <c r="G39" t="s">
        <v>11</v>
      </c>
      <c r="H39">
        <v>190.27549999999997</v>
      </c>
    </row>
    <row r="40" spans="6:16" x14ac:dyDescent="0.3">
      <c r="F40" s="1" t="s">
        <v>25</v>
      </c>
      <c r="G40" t="s">
        <v>20</v>
      </c>
      <c r="H40">
        <v>0.91125</v>
      </c>
    </row>
    <row r="41" spans="6:16" x14ac:dyDescent="0.3">
      <c r="F41" s="1"/>
      <c r="G41" t="s">
        <v>28</v>
      </c>
      <c r="H41">
        <v>157703.82</v>
      </c>
    </row>
    <row r="42" spans="6:16" x14ac:dyDescent="0.3">
      <c r="F42" s="1"/>
      <c r="G42" t="s">
        <v>8</v>
      </c>
      <c r="H42">
        <v>338.94024999999999</v>
      </c>
    </row>
    <row r="43" spans="6:16" x14ac:dyDescent="0.3">
      <c r="F43" s="1"/>
      <c r="G43" t="s">
        <v>11</v>
      </c>
      <c r="H43">
        <v>186.25749999999999</v>
      </c>
    </row>
  </sheetData>
  <mergeCells count="9">
    <mergeCell ref="F32:F35"/>
    <mergeCell ref="F36:F39"/>
    <mergeCell ref="F40:F43"/>
    <mergeCell ref="F8:F11"/>
    <mergeCell ref="F12:F15"/>
    <mergeCell ref="F16:F19"/>
    <mergeCell ref="F20:F23"/>
    <mergeCell ref="F24:F27"/>
    <mergeCell ref="F28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Ishpreet Kapoor</dc:creator>
  <cp:lastModifiedBy>Ishpreet Kapoor</cp:lastModifiedBy>
  <dcterms:created xsi:type="dcterms:W3CDTF">2024-11-06T21:15:36Z</dcterms:created>
  <dcterms:modified xsi:type="dcterms:W3CDTF">2024-11-07T00:19:00Z</dcterms:modified>
</cp:coreProperties>
</file>