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Praca\web3\turbo-launchpad\"/>
    </mc:Choice>
  </mc:AlternateContent>
  <xr:revisionPtr revIDLastSave="0" documentId="13_ncr:1_{84ECD1B1-185E-427B-A718-4E3A3C8D49D9}" xr6:coauthVersionLast="47" xr6:coauthVersionMax="47" xr10:uidLastSave="{00000000-0000-0000-0000-000000000000}"/>
  <bookViews>
    <workbookView xWindow="28680" yWindow="-120" windowWidth="29040" windowHeight="15840" xr2:uid="{B37AC876-497F-4A49-9875-044F50F94948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E4" i="1" s="1"/>
  <c r="C17" i="1"/>
  <c r="J29" i="1"/>
  <c r="N24" i="1"/>
  <c r="N23" i="1"/>
  <c r="N21" i="1"/>
  <c r="E3" i="1"/>
  <c r="E17" i="1"/>
  <c r="E16" i="1"/>
  <c r="F6" i="1"/>
  <c r="E5" i="1"/>
  <c r="E6" i="1" s="1"/>
  <c r="E7" i="1"/>
  <c r="E2" i="1"/>
  <c r="C8" i="1" l="1"/>
  <c r="I6" i="1" s="1"/>
  <c r="H4" i="1"/>
  <c r="E8" i="1"/>
  <c r="E9" i="1" s="1"/>
  <c r="H6" i="1"/>
  <c r="F8" i="1" l="1"/>
  <c r="O8" i="1" s="1"/>
  <c r="E10" i="1"/>
  <c r="F18" i="1" s="1"/>
  <c r="E18" i="1"/>
  <c r="F9" i="1"/>
  <c r="E19" i="1"/>
  <c r="J6" i="1"/>
  <c r="K6" i="1" s="1"/>
  <c r="F19" i="1" l="1"/>
  <c r="G19" i="1" s="1"/>
  <c r="E33" i="1"/>
  <c r="F10" i="1"/>
  <c r="E26" i="1" s="1"/>
  <c r="H10" i="1"/>
  <c r="K10" i="1" s="1"/>
  <c r="I9" i="1"/>
  <c r="G18" i="1"/>
  <c r="G20" i="1" l="1"/>
  <c r="G21" i="1" s="1"/>
  <c r="H21" i="1" s="1"/>
  <c r="I21" i="1" s="1"/>
</calcChain>
</file>

<file path=xl/sharedStrings.xml><?xml version="1.0" encoding="utf-8"?>
<sst xmlns="http://schemas.openxmlformats.org/spreadsheetml/2006/main" count="48" uniqueCount="43">
  <si>
    <t>Raise target</t>
  </si>
  <si>
    <t>R</t>
  </si>
  <si>
    <t>ETH</t>
  </si>
  <si>
    <t>decimals</t>
  </si>
  <si>
    <t>ETH price</t>
  </si>
  <si>
    <t>name</t>
  </si>
  <si>
    <t>variable name</t>
  </si>
  <si>
    <t>value</t>
  </si>
  <si>
    <t>unit</t>
  </si>
  <si>
    <t>usd</t>
  </si>
  <si>
    <t>value in contract</t>
  </si>
  <si>
    <t>base Price floor</t>
  </si>
  <si>
    <t>f</t>
  </si>
  <si>
    <t>max Supply</t>
  </si>
  <si>
    <t>mS</t>
  </si>
  <si>
    <t>number</t>
  </si>
  <si>
    <t>graduate treshold</t>
  </si>
  <si>
    <t>percent of maxSupply</t>
  </si>
  <si>
    <t>Price floor</t>
  </si>
  <si>
    <t>base Raise Target</t>
  </si>
  <si>
    <t>bR</t>
  </si>
  <si>
    <t>bf</t>
  </si>
  <si>
    <t>base Price</t>
  </si>
  <si>
    <t>b</t>
  </si>
  <si>
    <t>slope</t>
  </si>
  <si>
    <t>s</t>
  </si>
  <si>
    <t>(f-b)/S</t>
  </si>
  <si>
    <t>2 x R/S - f</t>
  </si>
  <si>
    <t>amount</t>
  </si>
  <si>
    <t>totalReised</t>
  </si>
  <si>
    <t>a</t>
  </si>
  <si>
    <t>t</t>
  </si>
  <si>
    <t>cost</t>
  </si>
  <si>
    <t>p1</t>
  </si>
  <si>
    <t>c1</t>
  </si>
  <si>
    <t>b+s*(t+1)</t>
  </si>
  <si>
    <t>c2</t>
  </si>
  <si>
    <t>b+s*(t+a)</t>
  </si>
  <si>
    <t>(c1+c2)/2</t>
  </si>
  <si>
    <t>a*p1</t>
  </si>
  <si>
    <t>E (ethPrice</t>
  </si>
  <si>
    <t>S (graduateThreshold)</t>
  </si>
  <si>
    <t>floorprice=1000000000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</si>
</sst>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E+00"/>
    <numFmt numFmtId="165" formatCode="0.0%"/>
    <numFmt numFmtId="166" formatCode="_-* #,##0.000000_-;\-* #,##0.000000_-;_-* &quot;-&quot;??_-;_-@_-"/>
  </numFmts>
  <fonts count="2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1" xfId="0" applyBorder="1" applyAlignment="1">
      <alignment horizontal="center"/>
    </xf>
    <xf numFmtId="0" fontId="0" fillId="0" borderId="0" xfId="0" quotePrefix="1"/>
    <xf numFmtId="165" fontId="0" fillId="2" borderId="0" xfId="0" applyNumberFormat="1" applyFill="1"/>
    <xf numFmtId="166" fontId="0" fillId="0" borderId="0" xfId="1" applyNumberFormat="1" applyFont="1"/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FE277-CB0B-4192-8442-AE2AE9BB3210}">
  <dimension ref="A1:O35"/>
  <sheetViews>
    <sheetView tabSelected="1" workbookViewId="0">
      <selection activeCell="C3" sqref="C3"/>
    </sheetView>
  </sheetViews>
  <sheetFormatPr defaultRowHeight="15" x14ac:dyDescent="0.25"/>
  <cols>
    <col min="1" max="1" width="16.7109375" bestFit="1" customWidth="1"/>
    <col min="2" max="2" width="17.85546875" bestFit="1" customWidth="1"/>
    <col min="3" max="3" width="11" bestFit="1" customWidth="1"/>
    <col min="4" max="4" width="20" bestFit="1" customWidth="1"/>
    <col min="5" max="5" width="19.7109375" customWidth="1"/>
    <col min="8" max="8" width="10" bestFit="1" customWidth="1"/>
    <col min="9" max="9" width="29.7109375" customWidth="1"/>
    <col min="10" max="10" width="12" bestFit="1" customWidth="1"/>
    <col min="14" max="14" width="12" bestFit="1" customWidth="1"/>
  </cols>
  <sheetData>
    <row r="1" spans="1:15" x14ac:dyDescent="0.25">
      <c r="A1" s="3" t="s">
        <v>5</v>
      </c>
      <c r="B1" s="3" t="s">
        <v>6</v>
      </c>
      <c r="C1" s="3" t="s">
        <v>7</v>
      </c>
      <c r="D1" s="3" t="s">
        <v>8</v>
      </c>
      <c r="E1" s="3" t="s">
        <v>10</v>
      </c>
    </row>
    <row r="2" spans="1:15" x14ac:dyDescent="0.25">
      <c r="A2" t="s">
        <v>0</v>
      </c>
      <c r="B2" t="s">
        <v>1</v>
      </c>
      <c r="C2" s="2">
        <v>25</v>
      </c>
      <c r="D2" t="s">
        <v>2</v>
      </c>
      <c r="E2">
        <f>C2*1000000000000000000</f>
        <v>2.5E+19</v>
      </c>
    </row>
    <row r="3" spans="1:15" x14ac:dyDescent="0.25">
      <c r="A3" t="s">
        <v>4</v>
      </c>
      <c r="B3" t="s">
        <v>40</v>
      </c>
      <c r="C3">
        <v>2600</v>
      </c>
      <c r="D3" t="s">
        <v>9</v>
      </c>
      <c r="E3" s="1">
        <f>1000000000000000000/C$3</f>
        <v>384615384615384.63</v>
      </c>
    </row>
    <row r="4" spans="1:15" x14ac:dyDescent="0.25">
      <c r="A4" t="s">
        <v>11</v>
      </c>
      <c r="B4" t="s">
        <v>21</v>
      </c>
      <c r="C4" s="2">
        <f>0.005*1000000000/C5</f>
        <v>1</v>
      </c>
      <c r="D4" t="s">
        <v>9</v>
      </c>
      <c r="E4" s="1">
        <f>1000000000000000000*C4/C$3</f>
        <v>384615384615384.63</v>
      </c>
      <c r="H4">
        <f>C4/C3</f>
        <v>3.8461538461538462E-4</v>
      </c>
      <c r="I4" s="6">
        <v>1.9999999999999999E-6</v>
      </c>
    </row>
    <row r="5" spans="1:15" x14ac:dyDescent="0.25">
      <c r="A5" t="s">
        <v>13</v>
      </c>
      <c r="B5" t="s">
        <v>14</v>
      </c>
      <c r="C5">
        <v>5000000</v>
      </c>
      <c r="D5" t="s">
        <v>15</v>
      </c>
      <c r="E5" s="1">
        <f>C5*1000000000000000000</f>
        <v>5.0000000000000005E+24</v>
      </c>
    </row>
    <row r="6" spans="1:15" x14ac:dyDescent="0.25">
      <c r="A6" t="s">
        <v>16</v>
      </c>
      <c r="B6" t="s">
        <v>41</v>
      </c>
      <c r="C6" s="5">
        <v>4.0000000000000001E-3</v>
      </c>
      <c r="D6" t="s">
        <v>17</v>
      </c>
      <c r="E6" s="1">
        <f>E5*C6</f>
        <v>2.0000000000000004E+22</v>
      </c>
      <c r="F6">
        <f>C5*C6</f>
        <v>20000</v>
      </c>
      <c r="H6">
        <f>2*C2/F6</f>
        <v>2.5000000000000001E-3</v>
      </c>
      <c r="I6">
        <f>C8/C3</f>
        <v>1.9230769230769232E-3</v>
      </c>
      <c r="J6">
        <f>H6-I6</f>
        <v>5.7692307692307687E-4</v>
      </c>
      <c r="K6">
        <f>J6*1000000000000000000</f>
        <v>576923076923076.88</v>
      </c>
    </row>
    <row r="7" spans="1:15" x14ac:dyDescent="0.25">
      <c r="A7" t="s">
        <v>19</v>
      </c>
      <c r="B7" t="s">
        <v>20</v>
      </c>
      <c r="C7">
        <v>5</v>
      </c>
      <c r="D7" t="s">
        <v>2</v>
      </c>
      <c r="E7">
        <f>C7*1000000000000000000</f>
        <v>5E+18</v>
      </c>
    </row>
    <row r="8" spans="1:15" x14ac:dyDescent="0.25">
      <c r="A8" t="s">
        <v>18</v>
      </c>
      <c r="B8" t="s">
        <v>12</v>
      </c>
      <c r="C8">
        <f>C2*C4/C7</f>
        <v>5</v>
      </c>
      <c r="D8" t="s">
        <v>9</v>
      </c>
      <c r="E8" s="1">
        <f>E2*E4/E7</f>
        <v>1923076923076923</v>
      </c>
      <c r="F8" s="1">
        <f>E8/1000000000000000000</f>
        <v>1.923076923076923E-3</v>
      </c>
      <c r="O8" s="1">
        <f>C2/F8</f>
        <v>13000</v>
      </c>
    </row>
    <row r="9" spans="1:15" x14ac:dyDescent="0.25">
      <c r="A9" t="s">
        <v>22</v>
      </c>
      <c r="B9" t="s">
        <v>23</v>
      </c>
      <c r="C9" s="4" t="s">
        <v>27</v>
      </c>
      <c r="D9" t="s">
        <v>3</v>
      </c>
      <c r="E9" s="1">
        <f>1000000000000000000*2*E2/E6-E8</f>
        <v>576923076923076.5</v>
      </c>
      <c r="F9" s="1">
        <f>E9/1000000000000000000</f>
        <v>5.7692307692307654E-4</v>
      </c>
      <c r="I9" s="1">
        <f>1000000000000000000*(F8-F9)/F6</f>
        <v>67307692307.692314</v>
      </c>
    </row>
    <row r="10" spans="1:15" x14ac:dyDescent="0.25">
      <c r="A10" t="s">
        <v>24</v>
      </c>
      <c r="B10" t="s">
        <v>25</v>
      </c>
      <c r="C10" s="4" t="s">
        <v>26</v>
      </c>
      <c r="E10" s="1">
        <f>1000000000000000000*(E8-E9)/E6</f>
        <v>67307692307.692307</v>
      </c>
      <c r="F10" s="1">
        <f>E10/1000000000000000000</f>
        <v>6.7307692307692306E-8</v>
      </c>
      <c r="H10" s="1">
        <f>(F9-F8)/F6</f>
        <v>-6.7307692307692319E-8</v>
      </c>
      <c r="K10" s="1">
        <f>H10*1000000000000000000</f>
        <v>-67307692307.692322</v>
      </c>
    </row>
    <row r="16" spans="1:15" x14ac:dyDescent="0.25">
      <c r="A16" t="s">
        <v>28</v>
      </c>
      <c r="B16" t="s">
        <v>30</v>
      </c>
      <c r="C16">
        <v>1</v>
      </c>
      <c r="D16" t="s">
        <v>15</v>
      </c>
      <c r="E16">
        <f>C16*1000000000000000000</f>
        <v>1E+18</v>
      </c>
    </row>
    <row r="17" spans="1:14" x14ac:dyDescent="0.25">
      <c r="A17" t="s">
        <v>29</v>
      </c>
      <c r="B17" t="s">
        <v>31</v>
      </c>
      <c r="C17">
        <f>3999999*1000000000000000000</f>
        <v>3.9999990000000001E+24</v>
      </c>
      <c r="D17" t="s">
        <v>3</v>
      </c>
      <c r="E17">
        <f>C17</f>
        <v>3.9999990000000001E+24</v>
      </c>
    </row>
    <row r="18" spans="1:14" x14ac:dyDescent="0.25">
      <c r="A18" t="s">
        <v>34</v>
      </c>
      <c r="B18" s="4" t="s">
        <v>35</v>
      </c>
      <c r="E18" s="1">
        <f>E9</f>
        <v>576923076923076.5</v>
      </c>
      <c r="F18" s="1">
        <f>E10*(E17+1000000000000000000)/1000000000000000000</f>
        <v>2.6923076923076922E+17</v>
      </c>
      <c r="G18" s="1">
        <f>E18+F18</f>
        <v>2.6980769230769229E+17</v>
      </c>
    </row>
    <row r="19" spans="1:14" x14ac:dyDescent="0.25">
      <c r="A19" t="s">
        <v>36</v>
      </c>
      <c r="B19" s="4" t="s">
        <v>37</v>
      </c>
      <c r="E19" s="1">
        <f>E9</f>
        <v>576923076923076.5</v>
      </c>
      <c r="F19" s="1">
        <f>E10*(E17+E16)/1000000000000000000</f>
        <v>2.6923076923076922E+17</v>
      </c>
      <c r="G19" s="1">
        <f>E19+F19</f>
        <v>2.6980769230769229E+17</v>
      </c>
    </row>
    <row r="20" spans="1:14" x14ac:dyDescent="0.25">
      <c r="A20" t="s">
        <v>33</v>
      </c>
      <c r="B20" s="4" t="s">
        <v>38</v>
      </c>
      <c r="G20" s="1">
        <f>(G18+G19)/2</f>
        <v>2.6980769230769229E+17</v>
      </c>
    </row>
    <row r="21" spans="1:14" x14ac:dyDescent="0.25">
      <c r="A21" t="s">
        <v>32</v>
      </c>
      <c r="B21" s="4" t="s">
        <v>39</v>
      </c>
      <c r="G21" s="1">
        <f>G20*C16</f>
        <v>2.6980769230769229E+17</v>
      </c>
      <c r="H21" s="1">
        <f>G21/1000000000000000000</f>
        <v>0.2698076923076923</v>
      </c>
      <c r="I21" s="6">
        <f>H21*2600/4000000</f>
        <v>1.7537499999999999E-4</v>
      </c>
      <c r="N21">
        <f>(5/2600)*1000000000000000000</f>
        <v>1923076923076923.3</v>
      </c>
    </row>
    <row r="23" spans="1:14" x14ac:dyDescent="0.25">
      <c r="N23">
        <f>1000000000000000000/2600</f>
        <v>384615384615384.63</v>
      </c>
    </row>
    <row r="24" spans="1:14" x14ac:dyDescent="0.25">
      <c r="N24">
        <f>N23*0.005</f>
        <v>1923076923076.9231</v>
      </c>
    </row>
    <row r="26" spans="1:14" x14ac:dyDescent="0.25">
      <c r="E26" s="1">
        <f>(F9+F10*C16)</f>
        <v>5.7699038461538424E-4</v>
      </c>
    </row>
    <row r="29" spans="1:14" x14ac:dyDescent="0.25">
      <c r="D29" t="s">
        <v>42</v>
      </c>
      <c r="J29">
        <f>5000000000000000/2600</f>
        <v>1923076923076.9231</v>
      </c>
    </row>
    <row r="33" spans="1:5" x14ac:dyDescent="0.25">
      <c r="E33" s="1">
        <f>E9+(E6*E10)/1000000000000000000</f>
        <v>1923076923076923</v>
      </c>
    </row>
    <row r="34" spans="1:5" x14ac:dyDescent="0.25">
      <c r="A34">
        <v>1384615384618</v>
      </c>
    </row>
    <row r="35" spans="1:5" x14ac:dyDescent="0.25">
      <c r="A35">
        <v>807692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Jerzy Majewski</dc:creator>
  <cp:lastModifiedBy>Jerzy Majewski</cp:lastModifiedBy>
  <dcterms:created xsi:type="dcterms:W3CDTF">2025-07-09T06:39:40Z</dcterms:created>
  <dcterms:modified xsi:type="dcterms:W3CDTF">2025-07-11T20:44:46Z</dcterms:modified>
</cp:coreProperties>
</file>