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304457f4b1407b/Documents/"/>
    </mc:Choice>
  </mc:AlternateContent>
  <xr:revisionPtr revIDLastSave="3894" documentId="8_{A68F3CE9-E0B9-4550-BCC1-7C40B0860B29}" xr6:coauthVersionLast="47" xr6:coauthVersionMax="47" xr10:uidLastSave="{9AEB3923-0AC9-4F59-B5FC-A09473BE71F7}"/>
  <bookViews>
    <workbookView xWindow="-120" yWindow="-120" windowWidth="20730" windowHeight="11160" xr2:uid="{AE7B411B-66D2-40F1-825C-1B39E490A8B8}"/>
  </bookViews>
  <sheets>
    <sheet name="Data" sheetId="3" r:id="rId1"/>
    <sheet name="Sheet1" sheetId="5" state="hidden" r:id="rId2"/>
    <sheet name="Visualizations" sheetId="4" r:id="rId3"/>
  </sheets>
  <definedNames>
    <definedName name="_xlcn.WorksheetConnection_Book1Table11" hidden="1">Table1[]</definedName>
    <definedName name="_xlcn.WorksheetConnection_Book1Table141" hidden="1">Table14[]</definedName>
    <definedName name="_xlcn.WorksheetConnection_Book1Table41" hidden="1">Table4[]</definedName>
    <definedName name="_xlcn.WorksheetConnection_PowerPivotProject.xlsxTable131" hidden="1">Table13[]</definedName>
    <definedName name="_xlcn.WorksheetConnection_PowerPivotProject.xlsxTable21" hidden="1">Table2[]</definedName>
    <definedName name="ExternalData_1" localSheetId="1" hidden="1">Sheet1!$A$3:$B$4</definedName>
  </definedNames>
  <calcPr calcId="191029"/>
  <pivotCaches>
    <pivotCache cacheId="20" r:id="rId4"/>
    <pivotCache cacheId="23" r:id="rId5"/>
    <pivotCache cacheId="26" r:id="rId6"/>
    <pivotCache cacheId="29" r:id="rId7"/>
    <pivotCache cacheId="32" r:id="rId8"/>
    <pivotCache cacheId="35" r:id="rId9"/>
    <pivotCache cacheId="38" r:id="rId10"/>
    <pivotCache cacheId="4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Population Density" connection="WorksheetConnection_PowerPivotProject.xlsx!Table2"/>
          <x15:modelTable id="Table13" name="Boroughs Median" connection="WorksheetConnection_PowerPivotProject.xlsx!Table13"/>
          <x15:modelTable id="Table4" name="Borough Names" connection="WorksheetConnection_Book1!Table4"/>
          <x15:modelTable id="Table14" name="Precinct Crimes" connection="WorksheetConnection_Book1!Table14"/>
          <x15:modelTable id="Table1" name="Precinct Locations" connection="WorksheetConnection_Book1!Table1"/>
        </x15:modelTables>
        <x15:modelRelationships>
          <x15:modelRelationship fromTable="Precinct Locations" fromColumn="Borough" toTable="Borough Names" toColumn="Borough"/>
          <x15:modelRelationship fromTable="Precinct Crimes" fromColumn="Precinct" toTable="Precinct Locations" toColumn="Precinct"/>
          <x15:modelRelationship fromTable="Boroughs Median" fromColumn="Borough" toTable="Borough Names" toColumn="Borough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3" l="1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C27" i="4"/>
  <c r="AC12" i="4"/>
  <c r="D27" i="4"/>
  <c r="D12" i="4"/>
  <c r="W11" i="4"/>
  <c r="X11" i="4" s="1"/>
  <c r="M11" i="4"/>
  <c r="AL16" i="3"/>
  <c r="AL5" i="3"/>
  <c r="AL6" i="3"/>
  <c r="AL7" i="3"/>
  <c r="AL8" i="3"/>
  <c r="AL9" i="3"/>
  <c r="AL10" i="3"/>
  <c r="AL11" i="3"/>
  <c r="AL12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4" i="3"/>
  <c r="AP4" i="3"/>
  <c r="AP5" i="3"/>
  <c r="AP6" i="3"/>
  <c r="AP7" i="3"/>
  <c r="AP8" i="3"/>
  <c r="AP9" i="3"/>
  <c r="AP10" i="3"/>
  <c r="AP11" i="3"/>
  <c r="AP12" i="3"/>
  <c r="AP13" i="3"/>
  <c r="AP14" i="3"/>
  <c r="AP15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O4" i="3"/>
  <c r="AO5" i="3"/>
  <c r="AO6" i="3"/>
  <c r="AO7" i="3"/>
  <c r="AO8" i="3"/>
  <c r="AO9" i="3"/>
  <c r="AO10" i="3"/>
  <c r="AO11" i="3"/>
  <c r="AO12" i="3"/>
  <c r="AO13" i="3"/>
  <c r="AO14" i="3"/>
  <c r="AO15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H8" i="3"/>
  <c r="AD22" i="4"/>
  <c r="X6" i="4"/>
  <c r="AU9" i="4"/>
  <c r="AT9" i="4"/>
  <c r="AU8" i="4"/>
  <c r="AT8" i="4"/>
  <c r="AU7" i="4"/>
  <c r="AT7" i="4"/>
  <c r="AU6" i="4"/>
  <c r="AT6" i="4"/>
  <c r="AU5" i="4"/>
  <c r="AT5" i="4"/>
  <c r="X9" i="4"/>
  <c r="X10" i="4"/>
  <c r="X8" i="4"/>
  <c r="X7" i="4"/>
  <c r="AD11" i="4"/>
  <c r="AD10" i="4"/>
  <c r="AD9" i="4"/>
  <c r="AD7" i="4"/>
  <c r="AD8" i="4"/>
  <c r="AD23" i="4"/>
  <c r="AD24" i="4"/>
  <c r="AD25" i="4"/>
  <c r="AD26" i="4"/>
  <c r="H7" i="3"/>
  <c r="H6" i="3"/>
  <c r="H4" i="3"/>
  <c r="H5" i="3"/>
  <c r="AQ68" i="3"/>
  <c r="AD12" i="4" l="1"/>
  <c r="AD27" i="4"/>
  <c r="AL17" i="3"/>
  <c r="AL15" i="3"/>
  <c r="AL14" i="3"/>
  <c r="AL1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9" i="3"/>
  <c r="AQ70" i="3"/>
  <c r="AQ71" i="3"/>
  <c r="AQ72" i="3"/>
  <c r="AQ73" i="3"/>
  <c r="AQ74" i="3"/>
  <c r="AQ75" i="3"/>
  <c r="AQ76" i="3"/>
  <c r="AQ77" i="3"/>
  <c r="AQ78" i="3"/>
  <c r="AQ79" i="3"/>
  <c r="AQ8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BBE1B-939B-4ADF-90A0-77F1A53E879D}" keepAlive="1" name="ModelConnection_ExternalData_1" description="Data Model" type="5" refreshedVersion="8" minRefreshableVersion="5" saveData="1">
    <dbPr connection="Data Model Connection" command="DRILLTHROUGH MAXROWS 1000 SELECT FROM [Model] WHERE (([Measures].[Sum of Population Density],[Population Density].[Borough].&amp;[Staten Island])) RETURN [$Population Density].[Borough],[$Population Density].[Population Density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C01D6150-909C-4B07-8AA9-E9FE0605F84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A955040-8CB8-4981-8B6E-3D48056BCB2B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4" xr16:uid="{3EC81602-FB83-46C5-B3A3-846D8E3551FB}" name="WorksheetConnection_Book1!Table14" type="102" refreshedVersion="8" minRefreshableVersion="5">
    <extLst>
      <ext xmlns:x15="http://schemas.microsoft.com/office/spreadsheetml/2010/11/main" uri="{DE250136-89BD-433C-8126-D09CA5730AF9}">
        <x15:connection id="Table14">
          <x15:rangePr sourceName="_xlcn.WorksheetConnection_Book1Table141"/>
        </x15:connection>
      </ext>
    </extLst>
  </connection>
  <connection id="5" xr16:uid="{B8DB4C57-E72A-4AC5-8E4A-288D360F4527}" name="WorksheetConnection_Book1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Book1Table41"/>
        </x15:connection>
      </ext>
    </extLst>
  </connection>
  <connection id="6" xr16:uid="{7848F3DA-139E-4E61-98E5-C44EDDBEEBB1}" name="WorksheetConnection_PowerPivotProject.xlsx!Table13" type="102" refreshedVersion="8" minRefreshableVersion="5">
    <extLst>
      <ext xmlns:x15="http://schemas.microsoft.com/office/spreadsheetml/2010/11/main" uri="{DE250136-89BD-433C-8126-D09CA5730AF9}">
        <x15:connection id="Table13">
          <x15:rangePr sourceName="_xlcn.WorksheetConnection_PowerPivotProject.xlsxTable131"/>
        </x15:connection>
      </ext>
    </extLst>
  </connection>
  <connection id="7" xr16:uid="{669C2EAD-B1D1-4CA2-85AF-BC3B540BE850}" name="WorksheetConnection_PowerPivotProjec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PowerPivotProject.xlsxTable21"/>
        </x15:connection>
      </ext>
    </extLst>
  </connection>
</connections>
</file>

<file path=xl/sharedStrings.xml><?xml version="1.0" encoding="utf-8"?>
<sst xmlns="http://schemas.openxmlformats.org/spreadsheetml/2006/main" count="385" uniqueCount="40">
  <si>
    <t>Precinct</t>
  </si>
  <si>
    <t>Population</t>
  </si>
  <si>
    <t>Violent Crimes</t>
  </si>
  <si>
    <t>Non-Violent Crimes</t>
  </si>
  <si>
    <t>Crime Rate</t>
  </si>
  <si>
    <t>Bronx</t>
  </si>
  <si>
    <t>Brooklyn</t>
  </si>
  <si>
    <t>Manhattan</t>
  </si>
  <si>
    <t>Queens</t>
  </si>
  <si>
    <t>Staten Island</t>
  </si>
  <si>
    <t>Borough</t>
  </si>
  <si>
    <t>Area (Sq. mi)</t>
  </si>
  <si>
    <t>All Crimes</t>
  </si>
  <si>
    <t>Zip Code</t>
  </si>
  <si>
    <t>Median Household Income</t>
  </si>
  <si>
    <t>Median</t>
  </si>
  <si>
    <t>Population Density</t>
  </si>
  <si>
    <t>Violent Crime Rate</t>
  </si>
  <si>
    <t>Non-Violent Crime Rate</t>
  </si>
  <si>
    <t>Household Median Income</t>
  </si>
  <si>
    <t>V Crimes</t>
  </si>
  <si>
    <t>N-V Crimes</t>
  </si>
  <si>
    <t>V % of Crimes</t>
  </si>
  <si>
    <t xml:space="preserve">N-V % of Crimes </t>
  </si>
  <si>
    <t>Total Crimes</t>
  </si>
  <si>
    <t>Total Crime Rate</t>
  </si>
  <si>
    <t>Murder</t>
  </si>
  <si>
    <t>Robbery</t>
  </si>
  <si>
    <t>Fel. Assault</t>
  </si>
  <si>
    <t>Gr. Larceny</t>
  </si>
  <si>
    <t>G.L.A</t>
  </si>
  <si>
    <t>Burglary</t>
  </si>
  <si>
    <t>N-V crime rate</t>
  </si>
  <si>
    <t>Violent Crime rate</t>
  </si>
  <si>
    <t>Density</t>
  </si>
  <si>
    <t>NYC</t>
  </si>
  <si>
    <t>Population Density[Borough]</t>
  </si>
  <si>
    <t>Population Density[Population Density]</t>
  </si>
  <si>
    <t>Data returned for Pop. Density, Staten Island (First 1000 rows).</t>
  </si>
  <si>
    <t>R*pe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</si>
</sst>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\$#,##0;\(\$#,##0\);\$#,##0"/>
    <numFmt numFmtId="167" formatCode="0.000%"/>
    <numFmt numFmtId="168" formatCode="_(* #,##0.000_);_(* \(#,##0.000\);_(* &quot;-&quot;??_);_(@_)"/>
    <numFmt numFmtId="169" formatCode="0.000"/>
    <numFmt numFmtId="170" formatCode="#,##0.000"/>
    <numFmt numFmtId="171" formatCode="#,##0.000_);\(#,##0.0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6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0" xfId="0" applyFont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0" borderId="4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64" fontId="2" fillId="0" borderId="0" xfId="2" applyNumberFormat="1" applyFont="1" applyBorder="1"/>
    <xf numFmtId="165" fontId="2" fillId="0" borderId="0" xfId="1" applyNumberFormat="1" applyFont="1" applyBorder="1" applyAlignment="1">
      <alignment horizontal="right" vertical="center"/>
    </xf>
    <xf numFmtId="0" fontId="3" fillId="0" borderId="0" xfId="0" applyFont="1"/>
    <xf numFmtId="164" fontId="2" fillId="0" borderId="0" xfId="2" applyNumberFormat="1" applyFont="1" applyFill="1" applyBorder="1"/>
    <xf numFmtId="165" fontId="2" fillId="0" borderId="0" xfId="0" applyNumberFormat="1" applyFont="1"/>
    <xf numFmtId="0" fontId="0" fillId="0" borderId="0" xfId="0" applyAlignment="1">
      <alignment vertical="center"/>
    </xf>
    <xf numFmtId="2" fontId="2" fillId="0" borderId="0" xfId="0" applyNumberFormat="1" applyFont="1"/>
    <xf numFmtId="167" fontId="2" fillId="0" borderId="5" xfId="3" applyNumberFormat="1" applyFont="1" applyBorder="1"/>
    <xf numFmtId="10" fontId="2" fillId="0" borderId="5" xfId="0" applyNumberFormat="1" applyFont="1" applyBorder="1"/>
    <xf numFmtId="0" fontId="2" fillId="0" borderId="0" xfId="0" applyFont="1" applyAlignment="1">
      <alignment horizontal="center"/>
    </xf>
    <xf numFmtId="167" fontId="2" fillId="0" borderId="0" xfId="3" applyNumberFormat="1" applyFont="1" applyBorder="1" applyAlignment="1">
      <alignment horizontal="right" vertical="center"/>
    </xf>
    <xf numFmtId="167" fontId="2" fillId="0" borderId="0" xfId="1" applyNumberFormat="1" applyFont="1" applyBorder="1" applyAlignment="1">
      <alignment horizontal="right" vertical="center"/>
    </xf>
    <xf numFmtId="168" fontId="2" fillId="0" borderId="0" xfId="0" applyNumberFormat="1" applyFont="1"/>
    <xf numFmtId="169" fontId="2" fillId="0" borderId="0" xfId="0" applyNumberFormat="1" applyFont="1" applyAlignment="1">
      <alignment horizontal="right" vertical="center"/>
    </xf>
    <xf numFmtId="0" fontId="0" fillId="14" borderId="0" xfId="0" applyFill="1" applyAlignment="1">
      <alignment vertical="center"/>
    </xf>
    <xf numFmtId="0" fontId="7" fillId="14" borderId="0" xfId="0" applyFont="1" applyFill="1" applyAlignment="1">
      <alignment vertical="center"/>
    </xf>
    <xf numFmtId="0" fontId="0" fillId="14" borderId="0" xfId="0" applyFill="1"/>
    <xf numFmtId="0" fontId="0" fillId="15" borderId="1" xfId="0" applyFill="1" applyBorder="1" applyAlignment="1">
      <alignment vertical="center"/>
    </xf>
    <xf numFmtId="0" fontId="0" fillId="15" borderId="4" xfId="0" applyFill="1" applyBorder="1" applyAlignment="1">
      <alignment vertical="center"/>
    </xf>
    <xf numFmtId="0" fontId="0" fillId="15" borderId="6" xfId="0" applyFill="1" applyBorder="1" applyAlignment="1">
      <alignment vertical="center"/>
    </xf>
    <xf numFmtId="0" fontId="0" fillId="15" borderId="2" xfId="0" applyFill="1" applyBorder="1" applyAlignment="1">
      <alignment vertical="center"/>
    </xf>
    <xf numFmtId="0" fontId="0" fillId="15" borderId="3" xfId="0" applyFill="1" applyBorder="1" applyAlignment="1">
      <alignment vertical="center"/>
    </xf>
    <xf numFmtId="0" fontId="0" fillId="15" borderId="0" xfId="0" applyFill="1" applyAlignment="1">
      <alignment vertical="center"/>
    </xf>
    <xf numFmtId="0" fontId="0" fillId="15" borderId="5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15" borderId="8" xfId="0" applyFill="1" applyBorder="1" applyAlignment="1">
      <alignment vertical="center"/>
    </xf>
    <xf numFmtId="0" fontId="0" fillId="15" borderId="0" xfId="0" applyFill="1"/>
    <xf numFmtId="0" fontId="0" fillId="15" borderId="5" xfId="0" applyFill="1" applyBorder="1"/>
    <xf numFmtId="10" fontId="0" fillId="15" borderId="5" xfId="3" applyNumberFormat="1" applyFont="1" applyFill="1" applyBorder="1" applyAlignment="1">
      <alignment vertical="center"/>
    </xf>
    <xf numFmtId="0" fontId="0" fillId="15" borderId="7" xfId="0" applyFill="1" applyBorder="1"/>
    <xf numFmtId="167" fontId="0" fillId="3" borderId="5" xfId="3" applyNumberFormat="1" applyFont="1" applyFill="1" applyBorder="1" applyAlignment="1">
      <alignment vertical="center"/>
    </xf>
    <xf numFmtId="167" fontId="0" fillId="4" borderId="5" xfId="3" applyNumberFormat="1" applyFont="1" applyFill="1" applyBorder="1" applyAlignment="1">
      <alignment vertical="center"/>
    </xf>
    <xf numFmtId="167" fontId="0" fillId="11" borderId="5" xfId="3" applyNumberFormat="1" applyFont="1" applyFill="1" applyBorder="1" applyAlignment="1">
      <alignment vertical="center"/>
    </xf>
    <xf numFmtId="167" fontId="0" fillId="10" borderId="5" xfId="3" applyNumberFormat="1" applyFont="1" applyFill="1" applyBorder="1" applyAlignment="1">
      <alignment vertical="center"/>
    </xf>
    <xf numFmtId="3" fontId="0" fillId="6" borderId="7" xfId="0" applyNumberFormat="1" applyFill="1" applyBorder="1"/>
    <xf numFmtId="167" fontId="0" fillId="13" borderId="8" xfId="3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horizontal="center" vertical="center"/>
    </xf>
    <xf numFmtId="167" fontId="0" fillId="12" borderId="5" xfId="3" applyNumberFormat="1" applyFont="1" applyFill="1" applyBorder="1" applyAlignment="1">
      <alignment vertical="center"/>
    </xf>
    <xf numFmtId="167" fontId="0" fillId="2" borderId="5" xfId="3" applyNumberFormat="1" applyFont="1" applyFill="1" applyBorder="1" applyAlignment="1">
      <alignment vertical="center"/>
    </xf>
    <xf numFmtId="167" fontId="0" fillId="5" borderId="8" xfId="3" applyNumberFormat="1" applyFont="1" applyFill="1" applyBorder="1" applyAlignment="1">
      <alignment vertical="center"/>
    </xf>
    <xf numFmtId="167" fontId="1" fillId="3" borderId="5" xfId="3" applyNumberFormat="1" applyFont="1" applyFill="1" applyBorder="1" applyAlignment="1">
      <alignment vertical="center"/>
    </xf>
    <xf numFmtId="167" fontId="1" fillId="12" borderId="5" xfId="3" applyNumberFormat="1" applyFont="1" applyFill="1" applyBorder="1" applyAlignment="1">
      <alignment vertical="center"/>
    </xf>
    <xf numFmtId="167" fontId="1" fillId="4" borderId="5" xfId="3" applyNumberFormat="1" applyFont="1" applyFill="1" applyBorder="1" applyAlignment="1">
      <alignment vertical="center"/>
    </xf>
    <xf numFmtId="167" fontId="1" fillId="2" borderId="5" xfId="3" applyNumberFormat="1" applyFont="1" applyFill="1" applyBorder="1" applyAlignment="1">
      <alignment vertical="center"/>
    </xf>
    <xf numFmtId="167" fontId="1" fillId="5" borderId="8" xfId="3" applyNumberFormat="1" applyFont="1" applyFill="1" applyBorder="1" applyAlignment="1">
      <alignment vertical="center"/>
    </xf>
    <xf numFmtId="167" fontId="7" fillId="12" borderId="5" xfId="3" applyNumberFormat="1" applyFont="1" applyFill="1" applyBorder="1" applyAlignment="1">
      <alignment vertical="center"/>
    </xf>
    <xf numFmtId="167" fontId="7" fillId="3" borderId="5" xfId="3" applyNumberFormat="1" applyFont="1" applyFill="1" applyBorder="1" applyAlignment="1">
      <alignment vertical="center"/>
    </xf>
    <xf numFmtId="167" fontId="7" fillId="4" borderId="5" xfId="3" applyNumberFormat="1" applyFont="1" applyFill="1" applyBorder="1" applyAlignment="1">
      <alignment vertical="center"/>
    </xf>
    <xf numFmtId="167" fontId="7" fillId="2" borderId="5" xfId="3" applyNumberFormat="1" applyFont="1" applyFill="1" applyBorder="1" applyAlignment="1">
      <alignment vertical="center"/>
    </xf>
    <xf numFmtId="167" fontId="7" fillId="5" borderId="8" xfId="3" applyNumberFormat="1" applyFont="1" applyFill="1" applyBorder="1" applyAlignment="1">
      <alignment vertical="center"/>
    </xf>
    <xf numFmtId="0" fontId="0" fillId="0" borderId="9" xfId="0" pivotButton="1" applyBorder="1" applyAlignment="1">
      <alignment vertical="center"/>
    </xf>
    <xf numFmtId="3" fontId="0" fillId="6" borderId="8" xfId="0" applyNumberFormat="1" applyFill="1" applyBorder="1"/>
    <xf numFmtId="0" fontId="6" fillId="0" borderId="9" xfId="0" pivotButton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7" borderId="12" xfId="0" applyFont="1" applyFill="1" applyBorder="1" applyAlignment="1">
      <alignment vertical="center"/>
    </xf>
    <xf numFmtId="169" fontId="0" fillId="2" borderId="13" xfId="0" applyNumberFormat="1" applyFill="1" applyBorder="1" applyAlignment="1">
      <alignment vertical="center"/>
    </xf>
    <xf numFmtId="169" fontId="0" fillId="4" borderId="14" xfId="0" applyNumberFormat="1" applyFill="1" applyBorder="1" applyAlignment="1">
      <alignment vertical="center"/>
    </xf>
    <xf numFmtId="169" fontId="0" fillId="5" borderId="14" xfId="0" applyNumberFormat="1" applyFill="1" applyBorder="1" applyAlignment="1">
      <alignment vertical="center"/>
    </xf>
    <xf numFmtId="169" fontId="0" fillId="3" borderId="14" xfId="0" applyNumberFormat="1" applyFill="1" applyBorder="1" applyAlignment="1">
      <alignment vertical="center"/>
    </xf>
    <xf numFmtId="169" fontId="0" fillId="12" borderId="15" xfId="0" applyNumberFormat="1" applyFill="1" applyBorder="1" applyAlignment="1">
      <alignment vertical="center"/>
    </xf>
    <xf numFmtId="0" fontId="0" fillId="0" borderId="9" xfId="0" pivotButton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166" fontId="0" fillId="5" borderId="13" xfId="0" applyNumberFormat="1" applyFill="1" applyBorder="1" applyAlignment="1">
      <alignment vertical="center"/>
    </xf>
    <xf numFmtId="166" fontId="0" fillId="12" borderId="14" xfId="0" applyNumberFormat="1" applyFill="1" applyBorder="1" applyAlignment="1">
      <alignment vertical="center"/>
    </xf>
    <xf numFmtId="166" fontId="0" fillId="2" borderId="14" xfId="0" applyNumberFormat="1" applyFill="1" applyBorder="1" applyAlignment="1">
      <alignment vertical="center"/>
    </xf>
    <xf numFmtId="166" fontId="0" fillId="4" borderId="14" xfId="0" applyNumberFormat="1" applyFill="1" applyBorder="1" applyAlignment="1">
      <alignment vertical="center"/>
    </xf>
    <xf numFmtId="166" fontId="0" fillId="3" borderId="15" xfId="0" applyNumberFormat="1" applyFill="1" applyBorder="1" applyAlignment="1">
      <alignment vertical="center"/>
    </xf>
    <xf numFmtId="3" fontId="0" fillId="6" borderId="5" xfId="0" applyNumberFormat="1" applyFill="1" applyBorder="1"/>
    <xf numFmtId="3" fontId="0" fillId="6" borderId="1" xfId="0" applyNumberFormat="1" applyFill="1" applyBorder="1"/>
    <xf numFmtId="3" fontId="0" fillId="6" borderId="2" xfId="0" applyNumberFormat="1" applyFill="1" applyBorder="1"/>
    <xf numFmtId="3" fontId="0" fillId="6" borderId="3" xfId="0" applyNumberFormat="1" applyFill="1" applyBorder="1"/>
    <xf numFmtId="3" fontId="0" fillId="6" borderId="4" xfId="0" applyNumberFormat="1" applyFill="1" applyBorder="1"/>
    <xf numFmtId="3" fontId="0" fillId="6" borderId="6" xfId="0" applyNumberFormat="1" applyFill="1" applyBorder="1"/>
    <xf numFmtId="3" fontId="0" fillId="4" borderId="13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0" fillId="12" borderId="14" xfId="0" applyNumberFormat="1" applyFill="1" applyBorder="1" applyAlignment="1">
      <alignment vertical="center"/>
    </xf>
    <xf numFmtId="3" fontId="0" fillId="3" borderId="14" xfId="0" applyNumberFormat="1" applyFill="1" applyBorder="1" applyAlignment="1">
      <alignment vertical="center"/>
    </xf>
    <xf numFmtId="3" fontId="0" fillId="5" borderId="15" xfId="0" applyNumberFormat="1" applyFill="1" applyBorder="1" applyAlignment="1">
      <alignment vertical="center"/>
    </xf>
    <xf numFmtId="165" fontId="2" fillId="0" borderId="0" xfId="1" applyNumberFormat="1" applyFont="1"/>
    <xf numFmtId="0" fontId="6" fillId="7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vertical="center"/>
    </xf>
    <xf numFmtId="167" fontId="0" fillId="9" borderId="13" xfId="3" applyNumberFormat="1" applyFont="1" applyFill="1" applyBorder="1" applyAlignment="1">
      <alignment vertical="center"/>
    </xf>
    <xf numFmtId="167" fontId="0" fillId="8" borderId="14" xfId="3" applyNumberFormat="1" applyFont="1" applyFill="1" applyBorder="1" applyAlignment="1">
      <alignment vertical="center"/>
    </xf>
    <xf numFmtId="167" fontId="0" fillId="12" borderId="14" xfId="3" applyNumberFormat="1" applyFont="1" applyFill="1" applyBorder="1" applyAlignment="1">
      <alignment vertical="center"/>
    </xf>
    <xf numFmtId="167" fontId="0" fillId="2" borderId="14" xfId="3" applyNumberFormat="1" applyFont="1" applyFill="1" applyBorder="1" applyAlignment="1">
      <alignment vertical="center"/>
    </xf>
    <xf numFmtId="167" fontId="0" fillId="5" borderId="15" xfId="3" applyNumberFormat="1" applyFont="1" applyFill="1" applyBorder="1" applyAlignment="1">
      <alignment vertical="center"/>
    </xf>
    <xf numFmtId="167" fontId="2" fillId="0" borderId="0" xfId="3" applyNumberFormat="1" applyFont="1"/>
    <xf numFmtId="0" fontId="6" fillId="0" borderId="0" xfId="0" applyFont="1"/>
    <xf numFmtId="164" fontId="6" fillId="16" borderId="8" xfId="2" applyNumberFormat="1" applyFont="1" applyFill="1" applyBorder="1" applyAlignment="1">
      <alignment horizontal="left"/>
    </xf>
    <xf numFmtId="170" fontId="0" fillId="12" borderId="13" xfId="0" applyNumberFormat="1" applyFill="1" applyBorder="1" applyAlignment="1">
      <alignment horizontal="right"/>
    </xf>
    <xf numFmtId="170" fontId="0" fillId="4" borderId="14" xfId="0" applyNumberFormat="1" applyFill="1" applyBorder="1" applyAlignment="1">
      <alignment horizontal="right"/>
    </xf>
    <xf numFmtId="170" fontId="0" fillId="3" borderId="14" xfId="0" applyNumberFormat="1" applyFill="1" applyBorder="1" applyAlignment="1">
      <alignment horizontal="right"/>
    </xf>
    <xf numFmtId="170" fontId="0" fillId="2" borderId="14" xfId="0" applyNumberFormat="1" applyFill="1" applyBorder="1" applyAlignment="1">
      <alignment horizontal="right"/>
    </xf>
    <xf numFmtId="170" fontId="0" fillId="5" borderId="15" xfId="0" applyNumberFormat="1" applyFill="1" applyBorder="1" applyAlignment="1">
      <alignment horizontal="right"/>
    </xf>
    <xf numFmtId="0" fontId="6" fillId="16" borderId="6" xfId="0" applyFont="1" applyFill="1" applyBorder="1" applyAlignment="1">
      <alignment horizontal="right"/>
    </xf>
    <xf numFmtId="167" fontId="6" fillId="16" borderId="8" xfId="3" applyNumberFormat="1" applyFont="1" applyFill="1" applyBorder="1" applyAlignment="1">
      <alignment vertical="center"/>
    </xf>
    <xf numFmtId="167" fontId="6" fillId="16" borderId="8" xfId="3" applyNumberFormat="1" applyFont="1" applyFill="1" applyBorder="1" applyAlignment="1">
      <alignment horizontal="left" vertical="center"/>
    </xf>
    <xf numFmtId="37" fontId="6" fillId="16" borderId="7" xfId="1" applyNumberFormat="1" applyFont="1" applyFill="1" applyBorder="1" applyAlignment="1">
      <alignment horizontal="left"/>
    </xf>
    <xf numFmtId="170" fontId="6" fillId="16" borderId="8" xfId="1" applyNumberFormat="1" applyFont="1" applyFill="1" applyBorder="1" applyAlignment="1">
      <alignment horizontal="left" vertical="center"/>
    </xf>
    <xf numFmtId="171" fontId="6" fillId="16" borderId="8" xfId="1" applyNumberFormat="1" applyFont="1" applyFill="1" applyBorder="1" applyAlignment="1">
      <alignment horizontal="left" vertical="center"/>
    </xf>
    <xf numFmtId="37" fontId="6" fillId="16" borderId="8" xfId="1" applyNumberFormat="1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3" fontId="0" fillId="0" borderId="13" xfId="0" applyNumberFormat="1" applyFont="1" applyFill="1" applyBorder="1" applyAlignment="1">
      <alignment vertical="center"/>
    </xf>
    <xf numFmtId="3" fontId="0" fillId="0" borderId="14" xfId="0" applyNumberFormat="1" applyFont="1" applyFill="1" applyBorder="1" applyAlignment="1">
      <alignment vertical="center"/>
    </xf>
    <xf numFmtId="3" fontId="0" fillId="0" borderId="15" xfId="0" applyNumberFormat="1" applyFont="1" applyFill="1" applyBorder="1" applyAlignment="1">
      <alignment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3" fontId="0" fillId="0" borderId="13" xfId="0" applyNumberFormat="1" applyFill="1" applyBorder="1" applyAlignment="1">
      <alignment vertical="center"/>
    </xf>
    <xf numFmtId="3" fontId="0" fillId="0" borderId="14" xfId="0" applyNumberFormat="1" applyFill="1" applyBorder="1" applyAlignment="1">
      <alignment vertical="center"/>
    </xf>
    <xf numFmtId="3" fontId="0" fillId="0" borderId="15" xfId="0" applyNumberFormat="1" applyFill="1" applyBorder="1" applyAlignment="1">
      <alignment vertical="center"/>
    </xf>
    <xf numFmtId="3" fontId="7" fillId="0" borderId="13" xfId="0" applyNumberFormat="1" applyFont="1" applyFill="1" applyBorder="1" applyAlignment="1">
      <alignment vertical="center"/>
    </xf>
    <xf numFmtId="3" fontId="7" fillId="0" borderId="14" xfId="0" applyNumberFormat="1" applyFont="1" applyFill="1" applyBorder="1" applyAlignment="1">
      <alignment vertical="center"/>
    </xf>
    <xf numFmtId="3" fontId="7" fillId="0" borderId="15" xfId="0" applyNumberFormat="1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3" fontId="0" fillId="6" borderId="0" xfId="0" applyNumberFormat="1" applyFill="1" applyBorder="1"/>
    <xf numFmtId="0" fontId="2" fillId="0" borderId="0" xfId="0" applyFont="1" applyBorder="1"/>
    <xf numFmtId="1" fontId="2" fillId="0" borderId="0" xfId="0" applyNumberFormat="1" applyFont="1" applyBorder="1"/>
    <xf numFmtId="0" fontId="2" fillId="0" borderId="0" xfId="0" applyFont="1" applyBorder="1" applyAlignment="1">
      <alignment horizontal="left" vertical="center"/>
    </xf>
    <xf numFmtId="168" fontId="2" fillId="0" borderId="0" xfId="0" applyNumberFormat="1" applyFont="1" applyBorder="1" applyAlignment="1">
      <alignment horizontal="left" vertical="center"/>
    </xf>
    <xf numFmtId="167" fontId="2" fillId="0" borderId="0" xfId="0" applyNumberFormat="1" applyFont="1" applyBorder="1" applyAlignment="1">
      <alignment horizontal="right" vertical="center"/>
    </xf>
    <xf numFmtId="165" fontId="2" fillId="0" borderId="3" xfId="1" applyNumberFormat="1" applyFont="1" applyBorder="1"/>
    <xf numFmtId="165" fontId="2" fillId="0" borderId="8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14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7" formatCode="0.00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7" formatCode="0.00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7" formatCode="0.00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(* #,##0_);_(* \(#,##0\);_(* &quot;-&quot;??_);_(@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8" formatCode="_(* #,##0.000_);_(* \(#,##0.00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b/>
      </font>
    </dxf>
    <dxf>
      <font>
        <b/>
      </font>
    </dxf>
    <dxf>
      <alignment vertical="center"/>
    </dxf>
    <dxf>
      <alignment vertical="center"/>
    </dxf>
    <dxf>
      <fill>
        <patternFill patternType="solid">
          <bgColor theme="4" tint="0.79998168889431442"/>
        </patternFill>
      </fill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horizontal="right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bottom"/>
    </dxf>
    <dxf>
      <numFmt numFmtId="170" formatCode="#,##0.000"/>
    </dxf>
    <dxf>
      <fill>
        <patternFill patternType="none">
          <bgColor auto="1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 patternType="solid">
          <bgColor theme="4"/>
        </patternFill>
      </fill>
    </dxf>
    <dxf>
      <fill>
        <patternFill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/>
    </dxf>
    <dxf>
      <alignment vertical="center"/>
    </dxf>
    <dxf>
      <alignment vertical="center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sz val="11"/>
      </font>
    </dxf>
    <dxf>
      <font>
        <color auto="1"/>
      </font>
    </dxf>
    <dxf>
      <font>
        <b/>
      </font>
    </dxf>
    <dxf>
      <font>
        <b val="0"/>
      </font>
    </dxf>
    <dxf>
      <border>
        <left style="medium">
          <color rgb="FFC00000"/>
        </left>
        <right style="medium">
          <color rgb="FFC00000"/>
        </right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bottom style="medium">
          <color rgb="FFC00000"/>
        </bottom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fill>
        <patternFill patternType="none">
          <bgColor auto="1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fill>
        <patternFill patternType="solid">
          <bgColor theme="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border>
        <bottom/>
        <horizontal/>
      </border>
    </dxf>
    <dxf>
      <border>
        <bottom/>
        <horizontal/>
      </border>
    </dxf>
    <dxf>
      <fill>
        <patternFill patternType="solid">
          <bgColor theme="4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fill>
        <patternFill patternType="solid">
          <bgColor theme="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border>
        <bottom/>
        <horizontal/>
      </border>
    </dxf>
    <dxf>
      <border>
        <bottom/>
        <horizontal/>
      </border>
    </dxf>
    <dxf>
      <fill>
        <patternFill patternType="solid">
          <bgColor theme="4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numFmt numFmtId="166" formatCode="\$#,##0;\(\$#,##0\);\$#,##0"/>
    </dxf>
    <dxf>
      <border>
        <left style="medium">
          <color rgb="FFC00000"/>
        </left>
        <right style="medium">
          <color rgb="FFC00000"/>
        </right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bottom style="medium">
          <color rgb="FFC00000"/>
        </bottom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00B0F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border>
        <top style="medium">
          <color rgb="FFC00000"/>
        </top>
      </border>
    </dxf>
    <dxf>
      <border>
        <top style="medium">
          <color rgb="FFC00000"/>
        </top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bottom/>
        <horizontal/>
      </border>
    </dxf>
    <dxf>
      <border>
        <bottom/>
        <horizontal/>
      </border>
    </dxf>
    <dxf>
      <border>
        <bottom/>
        <horizontal/>
      </border>
    </dxf>
    <dxf>
      <border>
        <bottom/>
        <horizontal/>
      </border>
    </dxf>
    <dxf>
      <border>
        <bottom/>
        <horizontal/>
      </border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F0"/>
        </patternFill>
      </fill>
    </dxf>
    <dxf>
      <border>
        <bottom style="medium">
          <color rgb="FFC00000"/>
        </bottom>
      </border>
    </dxf>
    <dxf>
      <border>
        <bottom style="medium">
          <color rgb="FFC00000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9" formatCode="0.000"/>
    </dxf>
    <dxf>
      <fill>
        <patternFill patternType="none">
          <bgColor auto="1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border>
        <left style="medium">
          <color rgb="FFC00000"/>
        </left>
        <right style="medium">
          <color rgb="FFC00000"/>
        </right>
        <top style="medium">
          <color rgb="FFC00000"/>
        </top>
        <bottom style="medium">
          <color rgb="FFC00000"/>
        </bottom>
      </border>
    </dxf>
    <dxf>
      <alignment horizontal="left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rgb="FF00B0F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5"/>
        </patternFill>
      </fill>
    </dxf>
    <dxf>
      <border>
        <bottom/>
        <horizontal/>
      </border>
    </dxf>
    <dxf>
      <border>
        <bottom/>
        <horizontal/>
      </border>
    </dxf>
    <dxf>
      <border>
        <bottom/>
        <horizontal/>
      </border>
    </dxf>
    <dxf>
      <border>
        <bottom/>
        <horizontal/>
      </border>
    </dxf>
    <dxf>
      <border>
        <bottom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8" formatCode="_(* #,##0.000_);_(* \(#,##0.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9" formatCode="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FF99FF"/>
      <color rgb="FFAF1198"/>
      <color rgb="FFCC99FF"/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55" Type="http://schemas.openxmlformats.org/officeDocument/2006/relationships/customXml" Target="../customXml/item37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59" Type="http://schemas.openxmlformats.org/officeDocument/2006/relationships/customXml" Target="../customXml/item4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54" Type="http://schemas.openxmlformats.org/officeDocument/2006/relationships/customXml" Target="../customXml/item3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3" Type="http://schemas.openxmlformats.org/officeDocument/2006/relationships/customXml" Target="../customXml/item35.xml"/><Relationship Id="rId58" Type="http://schemas.openxmlformats.org/officeDocument/2006/relationships/customXml" Target="../customXml/item40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Relationship Id="rId57" Type="http://schemas.openxmlformats.org/officeDocument/2006/relationships/customXml" Target="../customXml/item39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52" Type="http://schemas.openxmlformats.org/officeDocument/2006/relationships/customXml" Target="../customXml/item3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56" Type="http://schemas.openxmlformats.org/officeDocument/2006/relationships/customXml" Target="../customXml/item38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3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[PowerPivotProject.xlsx]Visualizations!PivotTable4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7294769213096812E-2"/>
              <c:y val="0.13264762245585665"/>
            </c:manualLayout>
          </c:layout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8072129027874725E-2"/>
              <c:y val="-0.21038914014928192"/>
            </c:manualLayout>
          </c:layout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9154873444298015"/>
              <c:y val="-8.650541080828103E-2"/>
            </c:manualLayout>
          </c:layout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8889129759475348"/>
              <c:y val="0.17214105787072889"/>
            </c:manualLayout>
          </c:layout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Visualizations!$D$6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BC-439B-AB53-290D97B6051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FBC-439B-AB53-290D97B60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BC-439B-AB53-290D97B60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30-4448-B39D-0E3A2E70AF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FBC-439B-AB53-290D97B6051E}"/>
              </c:ext>
            </c:extLst>
          </c:dPt>
          <c:dLbls>
            <c:dLbl>
              <c:idx val="1"/>
              <c:layout>
                <c:manualLayout>
                  <c:x val="-6.8072129027874725E-2"/>
                  <c:y val="-0.2103891401492819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BC-439B-AB53-290D97B6051E}"/>
                </c:ext>
              </c:extLst>
            </c:dLbl>
            <c:dLbl>
              <c:idx val="2"/>
              <c:layout>
                <c:manualLayout>
                  <c:x val="0.19154873444298015"/>
                  <c:y val="-8.6505410808281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BC-439B-AB53-290D97B6051E}"/>
                </c:ext>
              </c:extLst>
            </c:dLbl>
            <c:dLbl>
              <c:idx val="3"/>
              <c:layout>
                <c:manualLayout>
                  <c:x val="0.18889129759475348"/>
                  <c:y val="0.172141057870728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30-4448-B39D-0E3A2E70AF4B}"/>
                </c:ext>
              </c:extLst>
            </c:dLbl>
            <c:dLbl>
              <c:idx val="4"/>
              <c:layout>
                <c:manualLayout>
                  <c:x val="8.7294769213096812E-2"/>
                  <c:y val="0.132647622455856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BC-439B-AB53-290D97B6051E}"/>
                </c:ext>
              </c:extLst>
            </c:dLbl>
            <c:numFmt formatCode="0.000%" sourceLinked="0"/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Visualizations!$C$7:$C$11</c:f>
              <c:strCache>
                <c:ptCount val="5"/>
                <c:pt idx="0">
                  <c:v>Queens</c:v>
                </c:pt>
                <c:pt idx="1">
                  <c:v>Brooklyn</c:v>
                </c:pt>
                <c:pt idx="2">
                  <c:v>Staten Island</c:v>
                </c:pt>
                <c:pt idx="3">
                  <c:v>Bronx</c:v>
                </c:pt>
                <c:pt idx="4">
                  <c:v>Manhattan</c:v>
                </c:pt>
              </c:strCache>
            </c:strRef>
          </c:cat>
          <c:val>
            <c:numRef>
              <c:f>Visualizations!$D$7:$D$11</c:f>
              <c:numCache>
                <c:formatCode>0.000</c:formatCode>
                <c:ptCount val="5"/>
                <c:pt idx="0">
                  <c:v>102.203</c:v>
                </c:pt>
                <c:pt idx="1">
                  <c:v>68.37</c:v>
                </c:pt>
                <c:pt idx="2">
                  <c:v>55.734999999999999</c:v>
                </c:pt>
                <c:pt idx="3">
                  <c:v>41.253</c:v>
                </c:pt>
                <c:pt idx="4">
                  <c:v>22.407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C-439B-AB53-290D97B605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>
          <a:softEdge rad="12700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>
      <a:softEdge rad="1270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00594762349819"/>
          <c:y val="0.15705822335261929"/>
          <c:w val="0.44662120079484158"/>
          <c:h val="0.72021629881071214"/>
        </c:manualLayout>
      </c:layout>
      <c:pieChart>
        <c:varyColors val="1"/>
        <c:ser>
          <c:idx val="0"/>
          <c:order val="0"/>
          <c:spPr>
            <a:solidFill>
              <a:srgbClr val="00B0F0"/>
            </a:solidFill>
            <a:effectLst>
              <a:outerShdw blurRad="254000" sx="102000" sy="102000" algn="ctr" rotWithShape="0">
                <a:prstClr val="black"/>
              </a:outerShdw>
            </a:effectLst>
          </c:spPr>
          <c:explosion val="1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6D-435D-AA42-111C60AA987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6D-435D-AA42-111C60AA987C}"/>
              </c:ext>
            </c:extLst>
          </c:dPt>
          <c:dLbls>
            <c:dLbl>
              <c:idx val="0"/>
              <c:layout>
                <c:manualLayout>
                  <c:x val="-0.19798504915934778"/>
                  <c:y val="-4.2162354441465461E-2"/>
                </c:manualLayout>
              </c:layout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34946838828196"/>
                      <c:h val="9.702407510665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66D-435D-AA42-111C60AA987C}"/>
                </c:ext>
              </c:extLst>
            </c:dLbl>
            <c:dLbl>
              <c:idx val="1"/>
              <c:layout>
                <c:manualLayout>
                  <c:x val="9.788566884743613E-2"/>
                  <c:y val="5.058243266316069E-2"/>
                </c:manualLayout>
              </c:layout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34946838828196"/>
                      <c:h val="9.702407510665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66D-435D-AA42-111C60AA987C}"/>
                </c:ext>
              </c:extLst>
            </c:dLbl>
            <c:numFmt formatCode="0.000%" sourceLinked="0"/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Visualizations!$AT$7:$AU$7</c:f>
              <c:numCache>
                <c:formatCode>0.000%</c:formatCode>
                <c:ptCount val="2"/>
                <c:pt idx="0">
                  <c:v>0.71996776607379265</c:v>
                </c:pt>
                <c:pt idx="1">
                  <c:v>0.28003223392620735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D-435D-AA42-111C60AA98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>
              <a:outerShdw blurRad="254000" sx="102000" sy="102000" algn="ctr" rotWithShape="0">
                <a:prstClr val="black"/>
              </a:outerShdw>
            </a:effectLst>
          </c:spPr>
          <c:explosion val="1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9F-47F5-854C-78E1BFB4C828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9F-47F5-854C-78E1BFB4C828}"/>
              </c:ext>
            </c:extLst>
          </c:dPt>
          <c:dLbls>
            <c:dLbl>
              <c:idx val="0"/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06768803430401"/>
                      <c:h val="0.11034469442822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79F-47F5-854C-78E1BFB4C828}"/>
                </c:ext>
              </c:extLst>
            </c:dLbl>
            <c:dLbl>
              <c:idx val="1"/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06768803430401"/>
                      <c:h val="0.11034469442822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79F-47F5-854C-78E1BFB4C828}"/>
                </c:ext>
              </c:extLst>
            </c:dLbl>
            <c:numFmt formatCode="0.000%" sourceLinked="0"/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Visualizations!$AT$8:$AU$8</c:f>
              <c:numCache>
                <c:formatCode>0.000%</c:formatCode>
                <c:ptCount val="2"/>
                <c:pt idx="0">
                  <c:v>0.66440933032355154</c:v>
                </c:pt>
                <c:pt idx="1">
                  <c:v>0.33559066967644846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47F5-854C-78E1BFB4C8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972123344178081"/>
          <c:y val="0.19550336111841468"/>
          <c:w val="0.44170627976044624"/>
          <c:h val="0.67155435332106328"/>
        </c:manualLayout>
      </c:layout>
      <c:pieChart>
        <c:varyColors val="1"/>
        <c:ser>
          <c:idx val="0"/>
          <c:order val="0"/>
          <c:explosion val="10"/>
          <c:dPt>
            <c:idx val="0"/>
            <c:bubble3D val="0"/>
            <c:explosion val="3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1E-4CAD-9083-DA2CFEC47845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1E-4CAD-9083-DA2CFEC47845}"/>
              </c:ext>
            </c:extLst>
          </c:dPt>
          <c:dLbls>
            <c:dLbl>
              <c:idx val="0"/>
              <c:layout>
                <c:manualLayout>
                  <c:x val="-0.1490538660552525"/>
                  <c:y val="-6.8994970373757319E-2"/>
                </c:manualLayout>
              </c:layout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36765732213088"/>
                      <c:h val="8.62060025548804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E1E-4CAD-9083-DA2CFEC47845}"/>
                </c:ext>
              </c:extLst>
            </c:dLbl>
            <c:dLbl>
              <c:idx val="1"/>
              <c:layout>
                <c:manualLayout>
                  <c:x val="0.14037684919881926"/>
                  <c:y val="2.995385188292797E-2"/>
                </c:manualLayout>
              </c:layout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36765732213088"/>
                      <c:h val="8.62060025548804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1E-4CAD-9083-DA2CFEC47845}"/>
                </c:ext>
              </c:extLst>
            </c:dLbl>
            <c:numFmt formatCode="0.00%" sourceLinked="0"/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Visualizations!$AT$9:$AU$9</c:f>
              <c:numCache>
                <c:formatCode>0.000%</c:formatCode>
                <c:ptCount val="2"/>
                <c:pt idx="0">
                  <c:v>0.66636931311329173</c:v>
                </c:pt>
                <c:pt idx="1">
                  <c:v>0.33363068688670827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E-4CAD-9083-DA2CFEC478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[PowerPivotProject.xlsx]Visualizations!PivotTable6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9484684418038745"/>
              <c:y val="0.17825876708458036"/>
            </c:manualLayout>
          </c:layout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1210170667207182E-2"/>
              <c:y val="0.13255476003944355"/>
            </c:manualLayout>
          </c:layout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9365627322183226"/>
              <c:y val="-0.12243396625880333"/>
            </c:manualLayout>
          </c:layout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4048597037494753"/>
              <c:y val="-0.25156377817704612"/>
            </c:manualLayout>
          </c:layout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20112092518760699"/>
              <c:y val="0.15739397489222634"/>
            </c:manualLayout>
          </c:layout>
          <c:numFmt formatCode="0.000%" sourceLinked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Visualizations!$D$21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09B-4BCA-BC8D-76848F3E6C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9B-4BCA-BC8D-76848F3E6C2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09B-4BCA-BC8D-76848F3E6C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2A-4020-8B9C-81AF6DEA9CC5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9B-4BCA-BC8D-76848F3E6C26}"/>
              </c:ext>
            </c:extLst>
          </c:dPt>
          <c:dLbls>
            <c:dLbl>
              <c:idx val="0"/>
              <c:layout>
                <c:manualLayout>
                  <c:x val="-0.19484684418038745"/>
                  <c:y val="0.178258767084580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9B-4BCA-BC8D-76848F3E6C26}"/>
                </c:ext>
              </c:extLst>
            </c:dLbl>
            <c:dLbl>
              <c:idx val="1"/>
              <c:layout>
                <c:manualLayout>
                  <c:x val="-0.14048597037494753"/>
                  <c:y val="-0.251563778177046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9B-4BCA-BC8D-76848F3E6C26}"/>
                </c:ext>
              </c:extLst>
            </c:dLbl>
            <c:dLbl>
              <c:idx val="2"/>
              <c:layout>
                <c:manualLayout>
                  <c:x val="0.19365627322183226"/>
                  <c:y val="-0.122433966258803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9B-4BCA-BC8D-76848F3E6C26}"/>
                </c:ext>
              </c:extLst>
            </c:dLbl>
            <c:dLbl>
              <c:idx val="3"/>
              <c:layout>
                <c:manualLayout>
                  <c:x val="0.20112092518760699"/>
                  <c:y val="0.157393974892226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2A-4020-8B9C-81AF6DEA9CC5}"/>
                </c:ext>
              </c:extLst>
            </c:dLbl>
            <c:dLbl>
              <c:idx val="4"/>
              <c:layout>
                <c:manualLayout>
                  <c:x val="7.1210170667207182E-2"/>
                  <c:y val="0.1325547600394435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9B-4BCA-BC8D-76848F3E6C26}"/>
                </c:ext>
              </c:extLst>
            </c:dLbl>
            <c:numFmt formatCode="0.000%" sourceLinked="0"/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Visualizations!$C$22:$C$26</c:f>
              <c:strCache>
                <c:ptCount val="5"/>
                <c:pt idx="0">
                  <c:v>Brooklyn</c:v>
                </c:pt>
                <c:pt idx="1">
                  <c:v>Queens</c:v>
                </c:pt>
                <c:pt idx="2">
                  <c:v>Manhattan</c:v>
                </c:pt>
                <c:pt idx="3">
                  <c:v>Bronx</c:v>
                </c:pt>
                <c:pt idx="4">
                  <c:v>Staten Island</c:v>
                </c:pt>
              </c:strCache>
            </c:strRef>
          </c:cat>
          <c:val>
            <c:numRef>
              <c:f>Visualizations!$D$22:$D$26</c:f>
              <c:numCache>
                <c:formatCode>#,##0</c:formatCode>
                <c:ptCount val="5"/>
                <c:pt idx="0">
                  <c:v>2609850</c:v>
                </c:pt>
                <c:pt idx="1">
                  <c:v>2329373</c:v>
                </c:pt>
                <c:pt idx="2">
                  <c:v>1608291</c:v>
                </c:pt>
                <c:pt idx="3">
                  <c:v>1440250</c:v>
                </c:pt>
                <c:pt idx="4">
                  <c:v>473259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B-4BCA-BC8D-76848F3E6C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>
      <a:softEdge rad="1270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[PowerPivotProject.xlsx]Visualizations!PivotTable7</c:name>
    <c:fmtId val="11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Visualizations!$R$5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9C9-43AF-B8EE-DC0D3151F0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C9-43AF-B8EE-DC0D3151F0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9C9-43AF-B8EE-DC0D3151F0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C9-43AF-B8EE-DC0D3151F0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C9-43AF-B8EE-DC0D3151F076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Visualizations!$Q$6:$Q$10</c:f>
              <c:strCache>
                <c:ptCount val="5"/>
                <c:pt idx="0">
                  <c:v>Staten Island</c:v>
                </c:pt>
                <c:pt idx="1">
                  <c:v>Manhattan</c:v>
                </c:pt>
                <c:pt idx="2">
                  <c:v>Queens</c:v>
                </c:pt>
                <c:pt idx="3">
                  <c:v>Brooklyn</c:v>
                </c:pt>
                <c:pt idx="4">
                  <c:v>Bronx</c:v>
                </c:pt>
              </c:strCache>
            </c:strRef>
          </c:cat>
          <c:val>
            <c:numRef>
              <c:f>Visualizations!$R$6:$R$10</c:f>
              <c:numCache>
                <c:formatCode>\$#,##0;\(\$#,##0\);\$#,##0</c:formatCode>
                <c:ptCount val="5"/>
                <c:pt idx="0">
                  <c:v>91310</c:v>
                </c:pt>
                <c:pt idx="1">
                  <c:v>89590</c:v>
                </c:pt>
                <c:pt idx="2">
                  <c:v>77730</c:v>
                </c:pt>
                <c:pt idx="3">
                  <c:v>71690</c:v>
                </c:pt>
                <c:pt idx="4">
                  <c:v>45640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9-43AF-B8EE-DC0D3151F0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15853688"/>
        <c:axId val="1115859088"/>
      </c:barChart>
      <c:valAx>
        <c:axId val="1115859088"/>
        <c:scaling>
          <c:orientation val="minMax"/>
        </c:scaling>
        <c:delete val="1"/>
        <c:axPos val="l"/>
        <c:numFmt formatCode="\$#,##0;\(\$#,##0\);\$#,##0" sourceLinked="1"/>
        <c:majorTickMark val="none"/>
        <c:minorTickMark val="none"/>
        <c:tickLblPos val="nextTo"/>
        <c:crossAx val="1115853688"/>
        <c:crosses val="autoZero"/>
        <c:crossBetween val="between"/>
      </c:valAx>
      <c:catAx>
        <c:axId val="1115853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585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8F-47A7-B38E-8060F73CCB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8F-47A7-B38E-8060F73CCB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8F-47A7-B38E-8060F73CCB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A8F-47A7-B38E-8060F73CCB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8F-47A7-B38E-8060F73CCB4D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Visualizations!$AD$22:$AD$26</c:f>
              <c:numCache>
                <c:formatCode>0.000%</c:formatCode>
                <c:ptCount val="5"/>
                <c:pt idx="0">
                  <c:v>9.4226696754035749E-3</c:v>
                </c:pt>
                <c:pt idx="1">
                  <c:v>6.0499001735382467E-3</c:v>
                </c:pt>
                <c:pt idx="2">
                  <c:v>4.9991378814874419E-3</c:v>
                </c:pt>
                <c:pt idx="3">
                  <c:v>3.8293566552029235E-3</c:v>
                </c:pt>
                <c:pt idx="4">
                  <c:v>2.3707948501771759E-3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F-47A7-B38E-8060F73CCB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02791576"/>
        <c:axId val="802791936"/>
      </c:barChart>
      <c:catAx>
        <c:axId val="802791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802791936"/>
        <c:crosses val="autoZero"/>
        <c:auto val="1"/>
        <c:lblAlgn val="ctr"/>
        <c:lblOffset val="100"/>
        <c:noMultiLvlLbl val="0"/>
      </c:catAx>
      <c:valAx>
        <c:axId val="802791936"/>
        <c:scaling>
          <c:orientation val="minMax"/>
        </c:scaling>
        <c:delete val="1"/>
        <c:axPos val="l"/>
        <c:numFmt formatCode="0.000%" sourceLinked="1"/>
        <c:majorTickMark val="none"/>
        <c:minorTickMark val="none"/>
        <c:tickLblPos val="nextTo"/>
        <c:crossAx val="80279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58-41DE-8928-58725F575E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458-41DE-8928-58725F575E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58-41DE-8928-58725F575E6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458-41DE-8928-58725F575E6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58-41DE-8928-58725F575E6D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Visualizations!$AD$7:$AD$11</c:f>
              <c:numCache>
                <c:formatCode>0.000%</c:formatCode>
                <c:ptCount val="5"/>
                <c:pt idx="0">
                  <c:v>1.5554399048430912E-2</c:v>
                </c:pt>
                <c:pt idx="1">
                  <c:v>1.0014233639993056E-2</c:v>
                </c:pt>
                <c:pt idx="2">
                  <c:v>8.3805582696323544E-3</c:v>
                </c:pt>
                <c:pt idx="3">
                  <c:v>7.5814392971842639E-3</c:v>
                </c:pt>
                <c:pt idx="4">
                  <c:v>4.7352506766907762E-3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1DE-8928-58725F575E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2101496"/>
        <c:axId val="772105096"/>
      </c:barChart>
      <c:catAx>
        <c:axId val="772101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772105096"/>
        <c:crosses val="autoZero"/>
        <c:auto val="1"/>
        <c:lblAlgn val="ctr"/>
        <c:lblOffset val="100"/>
        <c:noMultiLvlLbl val="0"/>
      </c:catAx>
      <c:valAx>
        <c:axId val="772105096"/>
        <c:scaling>
          <c:orientation val="minMax"/>
        </c:scaling>
        <c:delete val="1"/>
        <c:axPos val="l"/>
        <c:numFmt formatCode="0.000%" sourceLinked="1"/>
        <c:majorTickMark val="none"/>
        <c:minorTickMark val="none"/>
        <c:tickLblPos val="nextTo"/>
        <c:crossAx val="7721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02-44C4-8368-76EE7E79C9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D02-44C4-8368-76EE7E79C9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02-44C4-8368-76EE7E79C9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D02-44C4-8368-76EE7E79C9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02-44C4-8368-76EE7E79C916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Visualizations!$X$6:$X$10</c:f>
              <c:numCache>
                <c:formatCode>0.000%</c:formatCode>
                <c:ptCount val="5"/>
                <c:pt idx="0">
                  <c:v>2.1604299221969159E-2</c:v>
                </c:pt>
                <c:pt idx="1">
                  <c:v>1.9436903315396631E-2</c:v>
                </c:pt>
                <c:pt idx="2">
                  <c:v>1.3379696151119795E-2</c:v>
                </c:pt>
                <c:pt idx="3">
                  <c:v>1.1410795952387188E-2</c:v>
                </c:pt>
                <c:pt idx="4">
                  <c:v>7.1060455268679521E-3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2-44C4-8368-76EE7E79C9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2019416"/>
        <c:axId val="772015096"/>
      </c:barChart>
      <c:catAx>
        <c:axId val="772019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772015096"/>
        <c:crosses val="autoZero"/>
        <c:auto val="1"/>
        <c:lblAlgn val="ctr"/>
        <c:lblOffset val="100"/>
        <c:noMultiLvlLbl val="0"/>
      </c:catAx>
      <c:valAx>
        <c:axId val="772015096"/>
        <c:scaling>
          <c:orientation val="minMax"/>
        </c:scaling>
        <c:delete val="1"/>
        <c:axPos val="l"/>
        <c:numFmt formatCode="0.000%" sourceLinked="1"/>
        <c:majorTickMark val="none"/>
        <c:minorTickMark val="none"/>
        <c:tickLblPos val="nextTo"/>
        <c:crossAx val="7720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[PowerPivotProject.xlsx]Visualizations!PivotTable11</c:name>
    <c:fmtId val="13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1.5117498646478219E-16"/>
              <c:y val="0.14693072002177759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71895074787182"/>
                  <c:h val="5.6572255837261963E-2"/>
                </c:manualLayout>
              </c15:layout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07240982245667"/>
                  <c:h val="5.6572255837261963E-2"/>
                </c:manualLayout>
              </c15:layout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6884379828817922E-2"/>
              <c:y val="0.11943031787866414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07240982245667"/>
                  <c:h val="5.6572255837261963E-2"/>
                </c:manualLayout>
              </c15:layout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07240982245667"/>
                  <c:h val="5.6572255837261963E-2"/>
                </c:manualLayout>
              </c15:layout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207240982245667"/>
                  <c:h val="5.657225583726196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Visualizations!$M$5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CF8-4310-96BD-36A02C5BCB4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F8-4310-96BD-36A02C5BCB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CF8-4310-96BD-36A02C5BCB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F8-4310-96BD-36A02C5BCB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F8-4310-96BD-36A02C5BCB4A}"/>
              </c:ext>
            </c:extLst>
          </c:dPt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07240982245667"/>
                      <c:h val="5.65722558372619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CF8-4310-96BD-36A02C5BCB4A}"/>
                </c:ext>
              </c:extLst>
            </c:dLbl>
            <c:dLbl>
              <c:idx val="1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07240982245667"/>
                      <c:h val="5.65722558372619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CF8-4310-96BD-36A02C5BCB4A}"/>
                </c:ext>
              </c:extLst>
            </c:dLbl>
            <c:dLbl>
              <c:idx val="2"/>
              <c:layout>
                <c:manualLayout>
                  <c:x val="1.6884379828817922E-2"/>
                  <c:y val="0.11943031787866414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07240982245667"/>
                      <c:h val="5.65722558372619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CF8-4310-96BD-36A02C5BCB4A}"/>
                </c:ext>
              </c:extLst>
            </c:dLbl>
            <c:dLbl>
              <c:idx val="3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07240982245667"/>
                      <c:h val="5.65722558372619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CF8-4310-96BD-36A02C5BCB4A}"/>
                </c:ext>
              </c:extLst>
            </c:dLbl>
            <c:dLbl>
              <c:idx val="4"/>
              <c:layout>
                <c:manualLayout>
                  <c:x val="-1.5117498646478219E-16"/>
                  <c:y val="0.14693072002177759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71895074787182"/>
                      <c:h val="5.65722558372619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CF8-4310-96BD-36A02C5BCB4A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Visualizations!$L$6:$L$10</c:f>
              <c:strCache>
                <c:ptCount val="5"/>
                <c:pt idx="0">
                  <c:v>Manhattan</c:v>
                </c:pt>
                <c:pt idx="1">
                  <c:v>Brooklyn</c:v>
                </c:pt>
                <c:pt idx="2">
                  <c:v>Bronx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Visualizations!$M$6:$M$10</c:f>
              <c:numCache>
                <c:formatCode>#,##0.000</c:formatCode>
                <c:ptCount val="5"/>
                <c:pt idx="0">
                  <c:v>71776.275271120627</c:v>
                </c:pt>
                <c:pt idx="1">
                  <c:v>38172.444054409832</c:v>
                </c:pt>
                <c:pt idx="2">
                  <c:v>34912.61241606671</c:v>
                </c:pt>
                <c:pt idx="3">
                  <c:v>22791.630382669791</c:v>
                </c:pt>
                <c:pt idx="4">
                  <c:v>22850.495673600373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8-4310-96BD-36A02C5BCB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9926688"/>
        <c:axId val="579923088"/>
      </c:barChart>
      <c:catAx>
        <c:axId val="579926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9923088"/>
        <c:crosses val="autoZero"/>
        <c:auto val="1"/>
        <c:lblAlgn val="ctr"/>
        <c:lblOffset val="100"/>
        <c:noMultiLvlLbl val="0"/>
      </c:catAx>
      <c:valAx>
        <c:axId val="579923088"/>
        <c:scaling>
          <c:orientation val="minMax"/>
        </c:scaling>
        <c:delete val="1"/>
        <c:axPos val="l"/>
        <c:numFmt formatCode="#,##0.000" sourceLinked="1"/>
        <c:majorTickMark val="none"/>
        <c:minorTickMark val="none"/>
        <c:tickLblPos val="nextTo"/>
        <c:crossAx val="5799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10236220472442"/>
          <c:y val="0.2032967032967033"/>
          <c:w val="0.66141732283464572"/>
          <c:h val="0.61538461538461542"/>
        </c:manualLayout>
      </c:layout>
      <c:pieChart>
        <c:varyColors val="1"/>
        <c:ser>
          <c:idx val="0"/>
          <c:order val="0"/>
          <c:spPr>
            <a:effectLst>
              <a:outerShdw blurRad="254000" sx="102000" sy="102000" algn="ctr" rotWithShape="0">
                <a:prstClr val="black"/>
              </a:outerShdw>
            </a:effectLst>
          </c:spPr>
          <c:explosion val="1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270-41EB-BEDA-93D7F278E66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70-41EB-BEDA-93D7F278E668}"/>
              </c:ext>
            </c:extLst>
          </c:dPt>
          <c:dLbls>
            <c:dLbl>
              <c:idx val="0"/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74341848581776"/>
                      <c:h val="9.09473382685989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270-41EB-BEDA-93D7F278E668}"/>
                </c:ext>
              </c:extLst>
            </c:dLbl>
            <c:dLbl>
              <c:idx val="1"/>
              <c:layout>
                <c:manualLayout>
                  <c:x val="0.20427315024088247"/>
                  <c:y val="-9.2555626173020683E-2"/>
                </c:manualLayout>
              </c:layout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74341848581776"/>
                      <c:h val="9.09473382685989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270-41EB-BEDA-93D7F278E668}"/>
                </c:ext>
              </c:extLst>
            </c:dLbl>
            <c:numFmt formatCode="0.000%" sourceLinked="0"/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Visualizations!$AT$5:$AU$5</c:f>
              <c:numCache>
                <c:formatCode>0.000%</c:formatCode>
                <c:ptCount val="2"/>
                <c:pt idx="0">
                  <c:v>0.51521754661713226</c:v>
                </c:pt>
                <c:pt idx="1">
                  <c:v>0.48478245338286774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1EB-BEDA-93D7F278E66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  <a:effectLst>
              <a:outerShdw blurRad="254000" sx="102000" sy="102000" algn="ctr" rotWithShape="0">
                <a:prstClr val="black"/>
              </a:outerShdw>
            </a:effectLst>
          </c:spPr>
          <c:explosion val="1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A0-4C33-8581-077410595EB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A0-4C33-8581-077410595EBA}"/>
              </c:ext>
            </c:extLst>
          </c:dPt>
          <c:dLbls>
            <c:dLbl>
              <c:idx val="0"/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50255379298914"/>
                      <c:h val="0.113984192546525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9A0-4C33-8581-077410595EBA}"/>
                </c:ext>
              </c:extLst>
            </c:dLbl>
            <c:dLbl>
              <c:idx val="1"/>
              <c:numFmt formatCode="0.000%" sourceLinked="0"/>
              <c:spPr>
                <a:solidFill>
                  <a:schemeClr val="tx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50255379298914"/>
                      <c:h val="0.113984192546525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9A0-4C33-8581-077410595EBA}"/>
                </c:ext>
              </c:extLst>
            </c:dLbl>
            <c:numFmt formatCode="0.000%" sourceLinked="0"/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Visualizations!$AT$6:$AU$6</c:f>
              <c:numCache>
                <c:formatCode>0.000%</c:formatCode>
                <c:ptCount val="2"/>
                <c:pt idx="0">
                  <c:v>0.62636387067212695</c:v>
                </c:pt>
                <c:pt idx="1">
                  <c:v>0.3736361293278731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0-4C33-8581-077410595E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47626</xdr:colOff>
      <xdr:row>1</xdr:row>
      <xdr:rowOff>201082</xdr:rowOff>
    </xdr:from>
    <xdr:to>
      <xdr:col>8</xdr:col>
      <xdr:colOff>447676</xdr:colOff>
      <xdr:row>14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582B6D-A13D-CF3E-50AC-C2E0A7407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16</xdr:row>
      <xdr:rowOff>200024</xdr:rowOff>
    </xdr:from>
    <xdr:to>
      <xdr:col>8</xdr:col>
      <xdr:colOff>453390</xdr:colOff>
      <xdr:row>29</xdr:row>
      <xdr:rowOff>13715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9191EB-9621-0E95-16DE-F34F21DB5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12</xdr:row>
      <xdr:rowOff>0</xdr:rowOff>
    </xdr:from>
    <xdr:to>
      <xdr:col>18</xdr:col>
      <xdr:colOff>485775</xdr:colOff>
      <xdr:row>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434304-9FE8-E3BC-5FBB-43E5BA8E5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254000</xdr:colOff>
      <xdr:row>17</xdr:row>
      <xdr:rowOff>0</xdr:rowOff>
    </xdr:from>
    <xdr:to>
      <xdr:col>36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35E91-59DC-687E-F0E9-1815F477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257175</xdr:colOff>
      <xdr:row>2</xdr:row>
      <xdr:rowOff>1</xdr:rowOff>
    </xdr:from>
    <xdr:to>
      <xdr:col>36</xdr:col>
      <xdr:colOff>0</xdr:colOff>
      <xdr:row>14</xdr:row>
      <xdr:rowOff>10584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F6BDE0-8514-04A7-D0A6-81A9A2642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107949</xdr:colOff>
      <xdr:row>12</xdr:row>
      <xdr:rowOff>1</xdr:rowOff>
    </xdr:from>
    <xdr:to>
      <xdr:col>24</xdr:col>
      <xdr:colOff>507999</xdr:colOff>
      <xdr:row>28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B868E1-F225-9543-C62A-1955B53D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70379</xdr:colOff>
      <xdr:row>11</xdr:row>
      <xdr:rowOff>185737</xdr:rowOff>
    </xdr:from>
    <xdr:to>
      <xdr:col>13</xdr:col>
      <xdr:colOff>494242</xdr:colOff>
      <xdr:row>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57830-DCCD-74D1-FB6A-1D7BD1F9A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593724</xdr:colOff>
      <xdr:row>11</xdr:row>
      <xdr:rowOff>10582</xdr:rowOff>
    </xdr:from>
    <xdr:to>
      <xdr:col>49</xdr:col>
      <xdr:colOff>476250</xdr:colOff>
      <xdr:row>21</xdr:row>
      <xdr:rowOff>10583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D1A566-19FC-10B9-99FB-C7AF7DC9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28572</xdr:colOff>
      <xdr:row>4</xdr:row>
      <xdr:rowOff>76199</xdr:rowOff>
    </xdr:from>
    <xdr:to>
      <xdr:col>48</xdr:col>
      <xdr:colOff>314324</xdr:colOff>
      <xdr:row>12</xdr:row>
      <xdr:rowOff>47625</xdr:rowOff>
    </xdr:to>
    <xdr:sp macro="" textlink="">
      <xdr:nvSpPr>
        <xdr:cNvPr id="20" name="Arrow: Bent-Up 19">
          <a:extLst>
            <a:ext uri="{FF2B5EF4-FFF2-40B4-BE49-F238E27FC236}">
              <a16:creationId xmlns:a16="http://schemas.microsoft.com/office/drawing/2014/main" id="{04F3DE5B-C530-B638-51F7-241C9E3AEC81}"/>
            </a:ext>
          </a:extLst>
        </xdr:cNvPr>
        <xdr:cNvSpPr/>
      </xdr:nvSpPr>
      <xdr:spPr>
        <a:xfrm flipV="1">
          <a:off x="34528122" y="876299"/>
          <a:ext cx="895352" cy="1571626"/>
        </a:xfrm>
        <a:prstGeom prst="bentUpArrow">
          <a:avLst>
            <a:gd name="adj1" fmla="val 6635"/>
            <a:gd name="adj2" fmla="val 25000"/>
            <a:gd name="adj3" fmla="val 25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359833</xdr:colOff>
      <xdr:row>9</xdr:row>
      <xdr:rowOff>57150</xdr:rowOff>
    </xdr:from>
    <xdr:to>
      <xdr:col>41</xdr:col>
      <xdr:colOff>10583</xdr:colOff>
      <xdr:row>17</xdr:row>
      <xdr:rowOff>52916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3D95670-C6C2-3994-F3EF-01C012B11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561974</xdr:colOff>
      <xdr:row>5</xdr:row>
      <xdr:rowOff>57150</xdr:rowOff>
    </xdr:from>
    <xdr:to>
      <xdr:col>40</xdr:col>
      <xdr:colOff>552445</xdr:colOff>
      <xdr:row>9</xdr:row>
      <xdr:rowOff>95250</xdr:rowOff>
    </xdr:to>
    <xdr:sp macro="" textlink="">
      <xdr:nvSpPr>
        <xdr:cNvPr id="23" name="Arrow: Bent-Up 22">
          <a:extLst>
            <a:ext uri="{FF2B5EF4-FFF2-40B4-BE49-F238E27FC236}">
              <a16:creationId xmlns:a16="http://schemas.microsoft.com/office/drawing/2014/main" id="{E5DDB7A0-1EDF-43EB-9DBC-EEBB564841E7}"/>
            </a:ext>
          </a:extLst>
        </xdr:cNvPr>
        <xdr:cNvSpPr/>
      </xdr:nvSpPr>
      <xdr:spPr>
        <a:xfrm flipH="1" flipV="1">
          <a:off x="30260924" y="1057275"/>
          <a:ext cx="1209671" cy="838200"/>
        </a:xfrm>
        <a:prstGeom prst="bentUpArrow">
          <a:avLst>
            <a:gd name="adj1" fmla="val 12605"/>
            <a:gd name="adj2" fmla="val 25000"/>
            <a:gd name="adj3" fmla="val 25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28575</xdr:colOff>
      <xdr:row>6</xdr:row>
      <xdr:rowOff>38100</xdr:rowOff>
    </xdr:from>
    <xdr:to>
      <xdr:col>47</xdr:col>
      <xdr:colOff>304800</xdr:colOff>
      <xdr:row>11</xdr:row>
      <xdr:rowOff>133350</xdr:rowOff>
    </xdr:to>
    <xdr:sp macro="" textlink="">
      <xdr:nvSpPr>
        <xdr:cNvPr id="26" name="Arrow: Bent-Up 25">
          <a:extLst>
            <a:ext uri="{FF2B5EF4-FFF2-40B4-BE49-F238E27FC236}">
              <a16:creationId xmlns:a16="http://schemas.microsoft.com/office/drawing/2014/main" id="{263F1A12-CE5B-470C-A086-B32B1A3169C3}"/>
            </a:ext>
          </a:extLst>
        </xdr:cNvPr>
        <xdr:cNvSpPr/>
      </xdr:nvSpPr>
      <xdr:spPr>
        <a:xfrm flipV="1">
          <a:off x="34528125" y="1238250"/>
          <a:ext cx="276225" cy="1095375"/>
        </a:xfrm>
        <a:prstGeom prst="bentUpArrow">
          <a:avLst>
            <a:gd name="adj1" fmla="val 28384"/>
            <a:gd name="adj2" fmla="val 3192"/>
            <a:gd name="adj3" fmla="val 6915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276223</xdr:colOff>
      <xdr:row>11</xdr:row>
      <xdr:rowOff>47624</xdr:rowOff>
    </xdr:from>
    <xdr:to>
      <xdr:col>47</xdr:col>
      <xdr:colOff>333371</xdr:colOff>
      <xdr:row>21</xdr:row>
      <xdr:rowOff>190499</xdr:rowOff>
    </xdr:to>
    <xdr:sp macro="" textlink="">
      <xdr:nvSpPr>
        <xdr:cNvPr id="27" name="Arrow: Bent-Up 26">
          <a:extLst>
            <a:ext uri="{FF2B5EF4-FFF2-40B4-BE49-F238E27FC236}">
              <a16:creationId xmlns:a16="http://schemas.microsoft.com/office/drawing/2014/main" id="{C6DCF37A-0F1E-46D8-8193-7EC754D5B222}"/>
            </a:ext>
          </a:extLst>
        </xdr:cNvPr>
        <xdr:cNvSpPr/>
      </xdr:nvSpPr>
      <xdr:spPr>
        <a:xfrm flipH="1" flipV="1">
          <a:off x="30775273" y="2247899"/>
          <a:ext cx="942973" cy="2143125"/>
        </a:xfrm>
        <a:prstGeom prst="bentUpArrow">
          <a:avLst>
            <a:gd name="adj1" fmla="val 10873"/>
            <a:gd name="adj2" fmla="val 25000"/>
            <a:gd name="adj3" fmla="val 25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828673</xdr:colOff>
      <xdr:row>21</xdr:row>
      <xdr:rowOff>42334</xdr:rowOff>
    </xdr:from>
    <xdr:to>
      <xdr:col>48</xdr:col>
      <xdr:colOff>624416</xdr:colOff>
      <xdr:row>30</xdr:row>
      <xdr:rowOff>117477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EBB9542-3312-2A61-A926-347881BE5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190500</xdr:colOff>
      <xdr:row>7</xdr:row>
      <xdr:rowOff>66675</xdr:rowOff>
    </xdr:from>
    <xdr:to>
      <xdr:col>40</xdr:col>
      <xdr:colOff>590544</xdr:colOff>
      <xdr:row>18</xdr:row>
      <xdr:rowOff>76200</xdr:rowOff>
    </xdr:to>
    <xdr:sp macro="" textlink="">
      <xdr:nvSpPr>
        <xdr:cNvPr id="29" name="Arrow: Bent-Up 28">
          <a:extLst>
            <a:ext uri="{FF2B5EF4-FFF2-40B4-BE49-F238E27FC236}">
              <a16:creationId xmlns:a16="http://schemas.microsoft.com/office/drawing/2014/main" id="{C8C32EF2-5A64-43E4-A29B-5F5AC0A46979}"/>
            </a:ext>
          </a:extLst>
        </xdr:cNvPr>
        <xdr:cNvSpPr/>
      </xdr:nvSpPr>
      <xdr:spPr>
        <a:xfrm flipH="1" flipV="1">
          <a:off x="28413075" y="1466850"/>
          <a:ext cx="400044" cy="2209800"/>
        </a:xfrm>
        <a:prstGeom prst="bentUpArrow">
          <a:avLst>
            <a:gd name="adj1" fmla="val 25809"/>
            <a:gd name="adj2" fmla="val 50000"/>
            <a:gd name="adj3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137582</xdr:colOff>
      <xdr:row>17</xdr:row>
      <xdr:rowOff>201081</xdr:rowOff>
    </xdr:from>
    <xdr:to>
      <xdr:col>44</xdr:col>
      <xdr:colOff>385233</xdr:colOff>
      <xdr:row>26</xdr:row>
      <xdr:rowOff>48683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74CBCFB-68ED-1FFB-2F1C-419B3349D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352425</xdr:colOff>
      <xdr:row>11</xdr:row>
      <xdr:rowOff>132820</xdr:rowOff>
    </xdr:from>
    <xdr:to>
      <xdr:col>47</xdr:col>
      <xdr:colOff>264583</xdr:colOff>
      <xdr:row>22</xdr:row>
      <xdr:rowOff>42333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E22177F-24C9-5CE3-2EE6-4B93FCA03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515091</xdr:colOff>
      <xdr:row>9</xdr:row>
      <xdr:rowOff>64710</xdr:rowOff>
    </xdr:from>
    <xdr:to>
      <xdr:col>45</xdr:col>
      <xdr:colOff>991341</xdr:colOff>
      <xdr:row>14</xdr:row>
      <xdr:rowOff>28312</xdr:rowOff>
    </xdr:to>
    <xdr:sp macro="" textlink="">
      <xdr:nvSpPr>
        <xdr:cNvPr id="33" name="Arrow: Down 32">
          <a:extLst>
            <a:ext uri="{FF2B5EF4-FFF2-40B4-BE49-F238E27FC236}">
              <a16:creationId xmlns:a16="http://schemas.microsoft.com/office/drawing/2014/main" id="{E39D4D7A-08A6-C657-33E2-9AB49A2469E0}"/>
            </a:ext>
          </a:extLst>
        </xdr:cNvPr>
        <xdr:cNvSpPr/>
      </xdr:nvSpPr>
      <xdr:spPr>
        <a:xfrm rot="1442653">
          <a:off x="32857758" y="1853293"/>
          <a:ext cx="476250" cy="969019"/>
        </a:xfrm>
        <a:prstGeom prst="downArrow">
          <a:avLst>
            <a:gd name="adj1" fmla="val 29758"/>
            <a:gd name="adj2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Sanchez" refreshedDate="45092.823416898151" createdVersion="8" refreshedVersion="8" minRefreshableVersion="3" recordCount="0" supportSubquery="1" supportAdvancedDrill="1" xr:uid="{66BB9181-21A3-438D-AC45-A01D16E08EF3}">
  <cacheSource type="external" connectionId="2"/>
  <cacheFields count="2">
    <cacheField name="[Population Density].[Borough].[Borough]" caption="Borough" numFmtId="0" hierarchy="2" level="1">
      <sharedItems count="5">
        <s v="Bronx"/>
        <s v="Brooklyn"/>
        <s v="Manhattan"/>
        <s v="Queens"/>
        <s v="Staten Island"/>
      </sharedItems>
    </cacheField>
    <cacheField name="[Measures].[Sum of Population Density]" caption="Sum of Population Density" numFmtId="0" hierarchy="39" level="32767"/>
  </cacheFields>
  <cacheHierarchies count="78">
    <cacheHierarchy uniqueName="[Boroughs Median].[Borough]" caption="Borough" attribute="1" defaultMemberUniqueName="[Boroughs Median].[Borough].[All]" allUniqueName="[Boroughs Median].[Borough].[All]" dimensionUniqueName="[Boroughs Median]" displayFolder="" count="0" memberValueDatatype="130" unbalanced="0"/>
    <cacheHierarchy uniqueName="[Boroughs Median].[Median]" caption="Median" attribute="1" defaultMemberUniqueName="[Boroughs Median].[Median].[All]" allUniqueName="[Boroughs Median].[Median].[All]" dimensionUniqueName="[Boroughs Median]" displayFolder="" count="0" memberValueDatatype="20" unbalanced="0"/>
    <cacheHierarchy uniqueName="[Population Density].[Borough]" caption="Borough" attribute="1" defaultMemberUniqueName="[Population Density].[Borough].[All]" allUniqueName="[Population Density].[Borough].[All]" dimensionUniqueName="[Population Density]" displayFolder="" count="2" memberValueDatatype="130" unbalanced="0">
      <fieldsUsage count="2">
        <fieldUsage x="-1"/>
        <fieldUsage x="0"/>
      </fieldsUsage>
    </cacheHierarchy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memberValueDatatype="5" unbalanced="0"/>
    <cacheHierarchy uniqueName="[Precinct Crimes].[All Crimes]" caption="All Crimes" attribute="1" defaultMemberUniqueName="[Precinct Crimes].[All Crimes].[All]" allUniqueName="[Precinct Crimes].[All Crimes].[All]" dimensionUniqueName="[Precinct Crimes]" displayFolder="" count="0" memberValueDatatype="20" unbalanced="0"/>
    <cacheHierarchy uniqueName="[Precinct Crimes].[Area (Sq. mi)]" caption="Area (Sq. mi)" attribute="1" defaultMemberUniqueName="[Precinct Crimes].[Area (Sq. mi)].[All]" allUniqueName="[Precinct Crimes].[Area (Sq. mi)].[All]" dimensionUniqueName="[Precinct Crimes]" displayFolder="" count="0" memberValueDatatype="5" unbalanced="0"/>
    <cacheHierarchy uniqueName="[Precinct Crimes].[Burglary]" caption="Burglary" attribute="1" defaultMemberUniqueName="[Precinct Crimes].[Burglary].[All]" allUniqueName="[Precinct Crimes].[Burglary].[All]" dimensionUniqueName="[Precinct Crimes]" displayFolder="" count="0" memberValueDatatype="20" unbalanced="0"/>
    <cacheHierarchy uniqueName="[Precinct Crimes].[Crime Rate]" caption="Crime Rate" attribute="1" defaultMemberUniqueName="[Precinct Crimes].[Crime Rate].[All]" allUniqueName="[Precinct Crimes].[Crime Rate].[All]" dimensionUniqueName="[Precinct Crimes]" displayFolder="" count="0" memberValueDatatype="5" unbalanced="0"/>
    <cacheHierarchy uniqueName="[Precinct Crimes].[Density]" caption="Density" attribute="1" defaultMemberUniqueName="[Precinct Crimes].[Density].[All]" allUniqueName="[Precinct Crimes].[Density].[All]" dimensionUniqueName="[Precinct Crimes]" displayFolder="" count="0" memberValueDatatype="5" unbalanced="0"/>
    <cacheHierarchy uniqueName="[Precinct Crimes].[Fel. Assault]" caption="Fel. Assault" attribute="1" defaultMemberUniqueName="[Precinct Crimes].[Fel. Assault].[All]" allUniqueName="[Precinct Crimes].[Fel. Assault].[All]" dimensionUniqueName="[Precinct Crimes]" displayFolder="" count="0" memberValueDatatype="20" unbalanced="0"/>
    <cacheHierarchy uniqueName="[Precinct Crimes].[G.L.A]" caption="G.L.A" attribute="1" defaultMemberUniqueName="[Precinct Crimes].[G.L.A].[All]" allUniqueName="[Precinct Crimes].[G.L.A].[All]" dimensionUniqueName="[Precinct Crimes]" displayFolder="" count="0" memberValueDatatype="20" unbalanced="0"/>
    <cacheHierarchy uniqueName="[Precinct Crimes].[Gr. Larceny]" caption="Gr. Larceny" attribute="1" defaultMemberUniqueName="[Precinct Crimes].[Gr. Larceny].[All]" allUniqueName="[Precinct Crimes].[Gr. Larceny].[All]" dimensionUniqueName="[Precinct Crimes]" displayFolder="" count="0" memberValueDatatype="20" unbalanced="0"/>
    <cacheHierarchy uniqueName="[Precinct Crimes].[Murder]" caption="Murder" attribute="1" defaultMemberUniqueName="[Precinct Crimes].[Murder].[All]" allUniqueName="[Precinct Crimes].[Murder].[All]" dimensionUniqueName="[Precinct Crimes]" displayFolder="" count="0" memberValueDatatype="20" unbalanced="0"/>
    <cacheHierarchy uniqueName="[Precinct Crimes].[Non-violent %]" caption="Non-violent %" attribute="1" defaultMemberUniqueName="[Precinct Crimes].[Non-violent %].[All]" allUniqueName="[Precinct Crimes].[Non-violent %].[All]" dimensionUniqueName="[Precinct Crimes]" displayFolder="" count="0" memberValueDatatype="5" unbalanced="0"/>
    <cacheHierarchy uniqueName="[Precinct Crimes].[Non-Violent Crimes]" caption="Non-Violent Crimes" attribute="1" defaultMemberUniqueName="[Precinct Crimes].[Non-Violent Crimes].[All]" allUniqueName="[Precinct Crimes].[Non-Violent Crimes].[All]" dimensionUniqueName="[Precinct Crimes]" displayFolder="" count="0" memberValueDatatype="20" unbalanced="0"/>
    <cacheHierarchy uniqueName="[Precinct Crimes].[N-V crime rate]" caption="N-V crime rate" attribute="1" defaultMemberUniqueName="[Precinct Crimes].[N-V crime rate].[All]" allUniqueName="[Precinct Crimes].[N-V crime rate].[All]" dimensionUniqueName="[Precinct Crimes]" displayFolder="" count="0" memberValueDatatype="5" unbalanced="0"/>
    <cacheHierarchy uniqueName="[Precinct Crimes].[Population]" caption="Population" attribute="1" defaultMemberUniqueName="[Precinct Crimes].[Population].[All]" allUniqueName="[Precinct Crimes].[Population].[All]" dimensionUniqueName="[Precinct Crimes]" displayFolder="" count="0" memberValueDatatype="20" unbalanced="0"/>
    <cacheHierarchy uniqueName="[Precinct Crimes].[Precinct]" caption="Precinct" attribute="1" defaultMemberUniqueName="[Precinct Crimes].[Precinct].[All]" allUniqueName="[Precinct Crimes].[Precinct].[All]" dimensionUniqueName="[Precinct Crimes]" displayFolder="" count="0" memberValueDatatype="20" unbalanced="0"/>
    <cacheHierarchy uniqueName="[Precinct Crimes].[R*pe]" caption="R*pe" attribute="1" defaultMemberUniqueName="[Precinct Crimes].[R*pe].[All]" allUniqueName="[Precinct Crimes].[R*pe].[All]" dimensionUniqueName="[Precinct Crimes]" displayFolder="" count="0" memberValueDatatype="20" unbalanced="0"/>
    <cacheHierarchy uniqueName="[Precinct Crimes].[Robbery]" caption="Robbery" attribute="1" defaultMemberUniqueName="[Precinct Crimes].[Robbery].[All]" allUniqueName="[Precinct Crimes].[Robbery].[All]" dimensionUniqueName="[Precinct Crimes]" displayFolder="" count="0" memberValueDatatype="20" unbalanced="0"/>
    <cacheHierarchy uniqueName="[Precinct Crimes].[Violent %]" caption="Violent %" attribute="1" defaultMemberUniqueName="[Precinct Crimes].[Violent %].[All]" allUniqueName="[Precinct Crimes].[Violent %].[All]" dimensionUniqueName="[Precinct Crimes]" displayFolder="" count="0" memberValueDatatype="5" unbalanced="0"/>
    <cacheHierarchy uniqueName="[Precinct Crimes].[Violent Crime rate]" caption="Violent Crime rate" attribute="1" defaultMemberUniqueName="[Precinct Crimes].[Violent Crime rate].[All]" allUniqueName="[Precinct Crimes].[Violent Crime rate].[All]" dimensionUniqueName="[Precinct Crimes]" displayFolder="" count="0" memberValueDatatype="5" unbalanced="0"/>
    <cacheHierarchy uniqueName="[Precinct Crimes].[Violent Crimes]" caption="Violent Crimes" attribute="1" defaultMemberUniqueName="[Precinct Crimes].[Violent Crimes].[All]" allUniqueName="[Precinct Crimes].[Violent Crimes].[All]" dimensionUniqueName="[Precinct Crimes]" displayFolder="" count="0" memberValueDatatype="20" unbalanced="0"/>
    <cacheHierarchy uniqueName="[Precinct Locations].[Area (Sq. mi)]" caption="Area (Sq. mi)" attribute="1" defaultMemberUniqueName="[Precinct Locations].[Area (Sq. mi)].[All]" allUniqueName="[Precinct Locations].[Area (Sq. mi)].[All]" dimensionUniqueName="[Precinct Locations]" displayFolder="" count="0" memberValueDatatype="5" unbalanced="0"/>
    <cacheHierarchy uniqueName="[Precinct Locations].[Borough]" caption="Borough" attribute="1" defaultMemberUniqueName="[Precinct Locations].[Borough].[All]" allUniqueName="[Precinct Locations].[Borough].[All]" dimensionUniqueName="[Precinct Locations]" displayFolder="" count="0" memberValueDatatype="130" unbalanced="0"/>
    <cacheHierarchy uniqueName="[Precinct Locations].[Precinct]" caption="Precinct" attribute="1" defaultMemberUniqueName="[Precinct Locations].[Precinct].[All]" allUniqueName="[Precinct Locations].[Precinct].[All]" dimensionUniqueName="[Precinct Locations]" displayFolder="" count="0" memberValueDatatype="20" unbalanced="0"/>
    <cacheHierarchy uniqueName="[Borough Names].[Borough]" caption="Borough" attribute="1" defaultMemberUniqueName="[Borough Names].[Borough].[All]" allUniqueName="[Borough Names].[Borough].[All]" dimensionUniqueName="[Borough Names]" displayFolder="" count="0" memberValueDatatype="130" unbalanced="0" hidden="1"/>
    <cacheHierarchy uniqueName="[Measures].[Sum of Population]" caption="Sum of Population" measure="1" displayFolder="" measureGroup="Precinct Crim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ll Crimes]" caption="Sum of All Crimes" measure="1" displayFolder="" measureGroup="Precinct Crim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rea (Sq. mi)]" caption="Sum of Area (Sq. mi)" measure="1" displayFolder="" measureGroup="Precinct 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Borough]" caption="Count of Borough" measure="1" displayFolder="" measureGroup="Precinct 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ecinct]" caption="Count of Precinct" measure="1" displayFolder="" measureGroup="Precinct Crim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dian]" caption="Sum of Median" measure="1" displayFolder="" measureGroup="Boroughs Media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iolent Crimes]" caption="Sum of 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iolent %]" caption="Sum of Violent %" measure="1" displayFolder="" measureGroup="Precinct Crim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on-Violent Crimes]" caption="Sum of Non-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on-violent %]" caption="Sum of Non-violent %" measure="1" displayFolder="" measureGroup="Precinct Crim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rime Rate]" caption="Sum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rime Rate]" caption="Average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pulation Density]" caption="Sum of Population Density" measure="1" displayFolder="" measureGroup="Population Density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urglary]" caption="Sum of Burglary" measure="1" displayFolder="" measureGroup="Precinct Crim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el. Assault]" caption="Sum of Fel. Assault" measure="1" displayFolder="" measureGroup="Precinct Cri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.L.A]" caption="Sum of G.L.A" measure="1" displayFolder="" measureGroup="Precinct Crim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. Larceny]" caption="Sum of Gr. Larceny" measure="1" displayFolder="" measureGroup="Precinct Crim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urder]" caption="Sum of Murder" measure="1" displayFolder="" measureGroup="Precinct Crim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*pe]" caption="Sum of R*pe" measure="1" displayFolder="" measureGroup="Precinct Crimes" count="0"/>
    <cacheHierarchy uniqueName="[Measures].[Sum of Robbery]" caption="Sum of Robbery" measure="1" displayFolder="" measureGroup="Precinct Crime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tal Pop.]" caption="Total Pop." measure="1" displayFolder="" measureGroup="Precinct Crimes" count="0"/>
    <cacheHierarchy uniqueName="[Measures].[Total Violent]" caption="Total Violent" measure="1" displayFolder="" measureGroup="Precinct Crimes" count="0"/>
    <cacheHierarchy uniqueName="[Measures].[Total Non-violent]" caption="Total Non-violent" measure="1" displayFolder="" measureGroup="Precinct Crimes" count="0"/>
    <cacheHierarchy uniqueName="[Measures].[City Crime rate]" caption="City Crime rate" measure="1" displayFolder="" measureGroup="Precinct Crimes" count="0"/>
    <cacheHierarchy uniqueName="[Measures].[City crime that is V]" caption="City crime that is V" measure="1" displayFolder="" measureGroup="Precinct Crimes" count="0"/>
    <cacheHierarchy uniqueName="[Measures].[City crime that is N-V]" caption="City crime that is N-V" measure="1" displayFolder="" measureGroup="Precinct Crimes" count="0"/>
    <cacheHierarchy uniqueName="[Measures].[Total area]" caption="Total area" measure="1" displayFolder="" measureGroup="Precinct Locations" count="0"/>
    <cacheHierarchy uniqueName="[Measures].[city violent crime rate]" caption="city violent crime rate" measure="1" displayFolder="" measureGroup="Precinct Crimes" count="0"/>
    <cacheHierarchy uniqueName="[Measures].[city n-v crime rate]" caption="city n-v crime rate" measure="1" displayFolder="" measureGroup="Precinct Crimes" count="0"/>
    <cacheHierarchy uniqueName="[Measures].[tot. murders]" caption="tot. murders" measure="1" displayFolder="" measureGroup="Precinct Crimes" count="0"/>
    <cacheHierarchy uniqueName="[Measures].[tot. rape]" caption="tot. rape" measure="1" displayFolder="" measureGroup="Precinct Crimes" count="0"/>
    <cacheHierarchy uniqueName="[Measures].[tot. robbery]" caption="tot. robbery" measure="1" displayFolder="" measureGroup="Precinct Crimes" count="0"/>
    <cacheHierarchy uniqueName="[Measures].[tot. felony assault]" caption="tot. felony assault" measure="1" displayFolder="" measureGroup="Precinct Crimes" count="0"/>
    <cacheHierarchy uniqueName="[Measures].[tot. burglary]" caption="tot. burglary" measure="1" displayFolder="" measureGroup="Precinct Crimes" count="0"/>
    <cacheHierarchy uniqueName="[Measures].[tot. grand larceny]" caption="tot. grand larceny" measure="1" displayFolder="" measureGroup="Precinct Crimes" count="0"/>
    <cacheHierarchy uniqueName="[Measures].[tot. G.L.A]" caption="tot. G.L.A" measure="1" displayFolder="" measureGroup="Precinct Crimes" count="0"/>
    <cacheHierarchy uniqueName="[Measures].[Tot. crimes]" caption="Tot. crimes" measure="1" displayFolder="" measureGroup="Precinct Crimes" count="0"/>
    <cacheHierarchy uniqueName="[Measures].[citywide pop. density]" caption="citywide pop. density" measure="1" displayFolder="" measureGroup="Precinct Locations" count="0"/>
    <cacheHierarchy uniqueName="[Measures].[murder rate]" caption="murder rate" measure="1" displayFolder="" measureGroup="Precinct Crimes" count="0"/>
    <cacheHierarchy uniqueName="[Measures].[rape rate]" caption="rape rate" measure="1" displayFolder="" measureGroup="Precinct Crimes" count="0"/>
    <cacheHierarchy uniqueName="[Measures].[robbery rate]" caption="robbery rate" measure="1" displayFolder="" measureGroup="Precinct Crimes" count="0"/>
    <cacheHierarchy uniqueName="[Measures].[fel. assault rate]" caption="fel. assault rate" measure="1" displayFolder="" measureGroup="Precinct Crimes" count="0"/>
    <cacheHierarchy uniqueName="[Measures].[burglary rate]" caption="burglary rate" measure="1" displayFolder="" measureGroup="Precinct Crimes" count="0"/>
    <cacheHierarchy uniqueName="[Measures].[gr. larceny rate]" caption="gr. larceny rate" measure="1" displayFolder="" measureGroup="Precinct Crimes" count="0"/>
    <cacheHierarchy uniqueName="[Measures].[G.L.A rate]" caption="G.L.A rate" measure="1" displayFolder="" measureGroup="Precinct Crimes" count="0"/>
    <cacheHierarchy uniqueName="[Measures].[__XL_Count Table1]" caption="__XL_Count Table1" measure="1" displayFolder="" measureGroup="Precinct Locations" count="0" hidden="1"/>
    <cacheHierarchy uniqueName="[Measures].[__XL_Count Table14]" caption="__XL_Count Table14" measure="1" displayFolder="" measureGroup="Precinct Crimes" count="0" hidden="1"/>
    <cacheHierarchy uniqueName="[Measures].[__XL_Count Table4]" caption="__XL_Count Table4" measure="1" displayFolder="" measureGroup="Borough Names" count="0" hidden="1"/>
    <cacheHierarchy uniqueName="[Measures].[__XL_Count Table13]" caption="__XL_Count Table13" measure="1" displayFolder="" measureGroup="Boroughs Median" count="0" hidden="1"/>
    <cacheHierarchy uniqueName="[Measures].[__XL_Count Table2]" caption="__XL_Count Table2" measure="1" displayFolder="" measureGroup="Population Density" count="0" hidden="1"/>
    <cacheHierarchy uniqueName="[Measures].[__No measures defined]" caption="__No measures defined" measure="1" displayFolder="" count="0" hidden="1"/>
  </cacheHierarchies>
  <kpis count="0"/>
  <dimensions count="5">
    <dimension name="Boroughs Median" uniqueName="[Boroughs Median]" caption="Boroughs Median"/>
    <dimension measure="1" name="Measures" uniqueName="[Measures]" caption="Measures"/>
    <dimension name="Population Density" uniqueName="[Population Density]" caption="Population Density"/>
    <dimension name="Precinct Crimes" uniqueName="[Precinct Crimes]" caption="Precinct Crimes"/>
    <dimension name="Precinct Locations" uniqueName="[Precinct Locations]" caption="Precinct Locations"/>
  </dimensions>
  <measureGroups count="5">
    <measureGroup name="Borough Names" caption="Borough Names"/>
    <measureGroup name="Boroughs Median" caption="Boroughs Median"/>
    <measureGroup name="Population Density" caption="Population Density"/>
    <measureGroup name="Precinct Crimes" caption="Precinct Crimes"/>
    <measureGroup name="Precinct Locations" caption="Precinct Locations"/>
  </measureGroups>
  <maps count="5">
    <map measureGroup="1" dimension="0"/>
    <map measureGroup="2" dimension="2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Sanchez" refreshedDate="45092.82346388889" createdVersion="8" refreshedVersion="8" minRefreshableVersion="3" recordCount="0" supportSubquery="1" supportAdvancedDrill="1" xr:uid="{478B590F-A97F-4ABC-BB77-1F69958BA03A}">
  <cacheSource type="external" connectionId="2"/>
  <cacheFields count="2">
    <cacheField name="[Precinct Locations].[Borough].[Borough]" caption="Borough" numFmtId="0" hierarchy="24" level="1">
      <sharedItems count="5">
        <s v="Bronx"/>
        <s v="Brooklyn"/>
        <s v="Manhattan"/>
        <s v="Queens"/>
        <s v="Staten Island"/>
      </sharedItems>
    </cacheField>
    <cacheField name="[Measures].[Sum of Area (Sq. mi)]" caption="Sum of Area (Sq. mi)" numFmtId="0" hierarchy="29" level="32767"/>
  </cacheFields>
  <cacheHierarchies count="78">
    <cacheHierarchy uniqueName="[Boroughs Median].[Borough]" caption="Borough" attribute="1" defaultMemberUniqueName="[Boroughs Median].[Borough].[All]" allUniqueName="[Boroughs Median].[Borough].[All]" dimensionUniqueName="[Boroughs Median]" displayFolder="" count="0" memberValueDatatype="130" unbalanced="0"/>
    <cacheHierarchy uniqueName="[Boroughs Median].[Median]" caption="Median" attribute="1" defaultMemberUniqueName="[Boroughs Median].[Median].[All]" allUniqueName="[Boroughs Median].[Median].[All]" dimensionUniqueName="[Boroughs Median]" displayFolder="" count="0" memberValueDatatype="20" unbalanced="0"/>
    <cacheHierarchy uniqueName="[Population Density].[Borough]" caption="Borough" attribute="1" defaultMemberUniqueName="[Population Density].[Borough].[All]" allUniqueName="[Population Density].[Borough].[All]" dimensionUniqueName="[Population Density]" displayFolder="" count="0" memberValueDatatype="13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memberValueDatatype="5" unbalanced="0"/>
    <cacheHierarchy uniqueName="[Precinct Crimes].[All Crimes]" caption="All Crimes" attribute="1" defaultMemberUniqueName="[Precinct Crimes].[All Crimes].[All]" allUniqueName="[Precinct Crimes].[All Crimes].[All]" dimensionUniqueName="[Precinct Crimes]" displayFolder="" count="0" memberValueDatatype="20" unbalanced="0"/>
    <cacheHierarchy uniqueName="[Precinct Crimes].[Area (Sq. mi)]" caption="Area (Sq. mi)" attribute="1" defaultMemberUniqueName="[Precinct Crimes].[Area (Sq. mi)].[All]" allUniqueName="[Precinct Crimes].[Area (Sq. mi)].[All]" dimensionUniqueName="[Precinct Crimes]" displayFolder="" count="0" memberValueDatatype="5" unbalanced="0"/>
    <cacheHierarchy uniqueName="[Precinct Crimes].[Burglary]" caption="Burglary" attribute="1" defaultMemberUniqueName="[Precinct Crimes].[Burglary].[All]" allUniqueName="[Precinct Crimes].[Burglary].[All]" dimensionUniqueName="[Precinct Crimes]" displayFolder="" count="0" memberValueDatatype="20" unbalanced="0"/>
    <cacheHierarchy uniqueName="[Precinct Crimes].[Crime Rate]" caption="Crime Rate" attribute="1" defaultMemberUniqueName="[Precinct Crimes].[Crime Rate].[All]" allUniqueName="[Precinct Crimes].[Crime Rate].[All]" dimensionUniqueName="[Precinct Crimes]" displayFolder="" count="0" memberValueDatatype="5" unbalanced="0"/>
    <cacheHierarchy uniqueName="[Precinct Crimes].[Density]" caption="Density" attribute="1" defaultMemberUniqueName="[Precinct Crimes].[Density].[All]" allUniqueName="[Precinct Crimes].[Density].[All]" dimensionUniqueName="[Precinct Crimes]" displayFolder="" count="0" memberValueDatatype="5" unbalanced="0"/>
    <cacheHierarchy uniqueName="[Precinct Crimes].[Fel. Assault]" caption="Fel. Assault" attribute="1" defaultMemberUniqueName="[Precinct Crimes].[Fel. Assault].[All]" allUniqueName="[Precinct Crimes].[Fel. Assault].[All]" dimensionUniqueName="[Precinct Crimes]" displayFolder="" count="0" memberValueDatatype="20" unbalanced="0"/>
    <cacheHierarchy uniqueName="[Precinct Crimes].[G.L.A]" caption="G.L.A" attribute="1" defaultMemberUniqueName="[Precinct Crimes].[G.L.A].[All]" allUniqueName="[Precinct Crimes].[G.L.A].[All]" dimensionUniqueName="[Precinct Crimes]" displayFolder="" count="0" memberValueDatatype="20" unbalanced="0"/>
    <cacheHierarchy uniqueName="[Precinct Crimes].[Gr. Larceny]" caption="Gr. Larceny" attribute="1" defaultMemberUniqueName="[Precinct Crimes].[Gr. Larceny].[All]" allUniqueName="[Precinct Crimes].[Gr. Larceny].[All]" dimensionUniqueName="[Precinct Crimes]" displayFolder="" count="0" memberValueDatatype="20" unbalanced="0"/>
    <cacheHierarchy uniqueName="[Precinct Crimes].[Murder]" caption="Murder" attribute="1" defaultMemberUniqueName="[Precinct Crimes].[Murder].[All]" allUniqueName="[Precinct Crimes].[Murder].[All]" dimensionUniqueName="[Precinct Crimes]" displayFolder="" count="0" memberValueDatatype="20" unbalanced="0"/>
    <cacheHierarchy uniqueName="[Precinct Crimes].[Non-violent %]" caption="Non-violent %" attribute="1" defaultMemberUniqueName="[Precinct Crimes].[Non-violent %].[All]" allUniqueName="[Precinct Crimes].[Non-violent %].[All]" dimensionUniqueName="[Precinct Crimes]" displayFolder="" count="0" memberValueDatatype="5" unbalanced="0"/>
    <cacheHierarchy uniqueName="[Precinct Crimes].[Non-Violent Crimes]" caption="Non-Violent Crimes" attribute="1" defaultMemberUniqueName="[Precinct Crimes].[Non-Violent Crimes].[All]" allUniqueName="[Precinct Crimes].[Non-Violent Crimes].[All]" dimensionUniqueName="[Precinct Crimes]" displayFolder="" count="0" memberValueDatatype="20" unbalanced="0"/>
    <cacheHierarchy uniqueName="[Precinct Crimes].[N-V crime rate]" caption="N-V crime rate" attribute="1" defaultMemberUniqueName="[Precinct Crimes].[N-V crime rate].[All]" allUniqueName="[Precinct Crimes].[N-V crime rate].[All]" dimensionUniqueName="[Precinct Crimes]" displayFolder="" count="0" memberValueDatatype="5" unbalanced="0"/>
    <cacheHierarchy uniqueName="[Precinct Crimes].[Population]" caption="Population" attribute="1" defaultMemberUniqueName="[Precinct Crimes].[Population].[All]" allUniqueName="[Precinct Crimes].[Population].[All]" dimensionUniqueName="[Precinct Crimes]" displayFolder="" count="0" memberValueDatatype="20" unbalanced="0"/>
    <cacheHierarchy uniqueName="[Precinct Crimes].[Precinct]" caption="Precinct" attribute="1" defaultMemberUniqueName="[Precinct Crimes].[Precinct].[All]" allUniqueName="[Precinct Crimes].[Precinct].[All]" dimensionUniqueName="[Precinct Crimes]" displayFolder="" count="0" memberValueDatatype="20" unbalanced="0"/>
    <cacheHierarchy uniqueName="[Precinct Crimes].[R*pe]" caption="R*pe" attribute="1" defaultMemberUniqueName="[Precinct Crimes].[R*pe].[All]" allUniqueName="[Precinct Crimes].[R*pe].[All]" dimensionUniqueName="[Precinct Crimes]" displayFolder="" count="0" memberValueDatatype="20" unbalanced="0"/>
    <cacheHierarchy uniqueName="[Precinct Crimes].[Robbery]" caption="Robbery" attribute="1" defaultMemberUniqueName="[Precinct Crimes].[Robbery].[All]" allUniqueName="[Precinct Crimes].[Robbery].[All]" dimensionUniqueName="[Precinct Crimes]" displayFolder="" count="0" memberValueDatatype="20" unbalanced="0"/>
    <cacheHierarchy uniqueName="[Precinct Crimes].[Violent %]" caption="Violent %" attribute="1" defaultMemberUniqueName="[Precinct Crimes].[Violent %].[All]" allUniqueName="[Precinct Crimes].[Violent %].[All]" dimensionUniqueName="[Precinct Crimes]" displayFolder="" count="0" memberValueDatatype="5" unbalanced="0"/>
    <cacheHierarchy uniqueName="[Precinct Crimes].[Violent Crime rate]" caption="Violent Crime rate" attribute="1" defaultMemberUniqueName="[Precinct Crimes].[Violent Crime rate].[All]" allUniqueName="[Precinct Crimes].[Violent Crime rate].[All]" dimensionUniqueName="[Precinct Crimes]" displayFolder="" count="0" memberValueDatatype="5" unbalanced="0"/>
    <cacheHierarchy uniqueName="[Precinct Crimes].[Violent Crimes]" caption="Violent Crimes" attribute="1" defaultMemberUniqueName="[Precinct Crimes].[Violent Crimes].[All]" allUniqueName="[Precinct Crimes].[Violent Crimes].[All]" dimensionUniqueName="[Precinct Crimes]" displayFolder="" count="0" memberValueDatatype="20" unbalanced="0"/>
    <cacheHierarchy uniqueName="[Precinct Locations].[Area (Sq. mi)]" caption="Area (Sq. mi)" attribute="1" defaultMemberUniqueName="[Precinct Locations].[Area (Sq. mi)].[All]" allUniqueName="[Precinct Locations].[Area (Sq. mi)].[All]" dimensionUniqueName="[Precinct Locations]" displayFolder="" count="0" memberValueDatatype="5" unbalanced="0"/>
    <cacheHierarchy uniqueName="[Precinct Locations].[Borough]" caption="Borough" attribute="1" defaultMemberUniqueName="[Precinct Locations].[Borough].[All]" allUniqueName="[Precinct Locations].[Borough].[All]" dimensionUniqueName="[Precinct Locations]" displayFolder="" count="2" memberValueDatatype="130" unbalanced="0">
      <fieldsUsage count="2">
        <fieldUsage x="-1"/>
        <fieldUsage x="0"/>
      </fieldsUsage>
    </cacheHierarchy>
    <cacheHierarchy uniqueName="[Precinct Locations].[Precinct]" caption="Precinct" attribute="1" defaultMemberUniqueName="[Precinct Locations].[Precinct].[All]" allUniqueName="[Precinct Locations].[Precinct].[All]" dimensionUniqueName="[Precinct Locations]" displayFolder="" count="0" memberValueDatatype="20" unbalanced="0"/>
    <cacheHierarchy uniqueName="[Borough Names].[Borough]" caption="Borough" attribute="1" defaultMemberUniqueName="[Borough Names].[Borough].[All]" allUniqueName="[Borough Names].[Borough].[All]" dimensionUniqueName="[Borough Names]" displayFolder="" count="0" memberValueDatatype="130" unbalanced="0" hidden="1"/>
    <cacheHierarchy uniqueName="[Measures].[Sum of Population]" caption="Sum of Population" measure="1" displayFolder="" measureGroup="Precinct Crim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ll Crimes]" caption="Sum of All Crimes" measure="1" displayFolder="" measureGroup="Precinct Crim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rea (Sq. mi)]" caption="Sum of Area (Sq. mi)" measure="1" displayFolder="" measureGroup="Precinct Loca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Borough]" caption="Count of Borough" measure="1" displayFolder="" measureGroup="Precinct 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ecinct]" caption="Count of Precinct" measure="1" displayFolder="" measureGroup="Precinct Crim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dian]" caption="Sum of Median" measure="1" displayFolder="" measureGroup="Boroughs Media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iolent Crimes]" caption="Sum of 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iolent %]" caption="Sum of Violent %" measure="1" displayFolder="" measureGroup="Precinct Crim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on-Violent Crimes]" caption="Sum of Non-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on-violent %]" caption="Sum of Non-violent %" measure="1" displayFolder="" measureGroup="Precinct Crim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rime Rate]" caption="Sum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rime Rate]" caption="Average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pulation Density]" caption="Sum of Population Density" measure="1" displayFolder="" measureGroup="Population Density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urglary]" caption="Sum of Burglary" measure="1" displayFolder="" measureGroup="Precinct Crim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el. Assault]" caption="Sum of Fel. Assault" measure="1" displayFolder="" measureGroup="Precinct Cri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.L.A]" caption="Sum of G.L.A" measure="1" displayFolder="" measureGroup="Precinct Crim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. Larceny]" caption="Sum of Gr. Larceny" measure="1" displayFolder="" measureGroup="Precinct Crim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urder]" caption="Sum of Murder" measure="1" displayFolder="" measureGroup="Precinct Crim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*pe]" caption="Sum of R*pe" measure="1" displayFolder="" measureGroup="Precinct Crimes" count="0"/>
    <cacheHierarchy uniqueName="[Measures].[Sum of Robbery]" caption="Sum of Robbery" measure="1" displayFolder="" measureGroup="Precinct Crime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tal Pop.]" caption="Total Pop." measure="1" displayFolder="" measureGroup="Precinct Crimes" count="0"/>
    <cacheHierarchy uniqueName="[Measures].[Total Violent]" caption="Total Violent" measure="1" displayFolder="" measureGroup="Precinct Crimes" count="0"/>
    <cacheHierarchy uniqueName="[Measures].[Total Non-violent]" caption="Total Non-violent" measure="1" displayFolder="" measureGroup="Precinct Crimes" count="0"/>
    <cacheHierarchy uniqueName="[Measures].[City Crime rate]" caption="City Crime rate" measure="1" displayFolder="" measureGroup="Precinct Crimes" count="0"/>
    <cacheHierarchy uniqueName="[Measures].[City crime that is V]" caption="City crime that is V" measure="1" displayFolder="" measureGroup="Precinct Crimes" count="0"/>
    <cacheHierarchy uniqueName="[Measures].[City crime that is N-V]" caption="City crime that is N-V" measure="1" displayFolder="" measureGroup="Precinct Crimes" count="0"/>
    <cacheHierarchy uniqueName="[Measures].[Total area]" caption="Total area" measure="1" displayFolder="" measureGroup="Precinct Locations" count="0"/>
    <cacheHierarchy uniqueName="[Measures].[city violent crime rate]" caption="city violent crime rate" measure="1" displayFolder="" measureGroup="Precinct Crimes" count="0"/>
    <cacheHierarchy uniqueName="[Measures].[city n-v crime rate]" caption="city n-v crime rate" measure="1" displayFolder="" measureGroup="Precinct Crimes" count="0"/>
    <cacheHierarchy uniqueName="[Measures].[tot. murders]" caption="tot. murders" measure="1" displayFolder="" measureGroup="Precinct Crimes" count="0"/>
    <cacheHierarchy uniqueName="[Measures].[tot. rape]" caption="tot. rape" measure="1" displayFolder="" measureGroup="Precinct Crimes" count="0"/>
    <cacheHierarchy uniqueName="[Measures].[tot. robbery]" caption="tot. robbery" measure="1" displayFolder="" measureGroup="Precinct Crimes" count="0"/>
    <cacheHierarchy uniqueName="[Measures].[tot. felony assault]" caption="tot. felony assault" measure="1" displayFolder="" measureGroup="Precinct Crimes" count="0"/>
    <cacheHierarchy uniqueName="[Measures].[tot. burglary]" caption="tot. burglary" measure="1" displayFolder="" measureGroup="Precinct Crimes" count="0"/>
    <cacheHierarchy uniqueName="[Measures].[tot. grand larceny]" caption="tot. grand larceny" measure="1" displayFolder="" measureGroup="Precinct Crimes" count="0"/>
    <cacheHierarchy uniqueName="[Measures].[tot. G.L.A]" caption="tot. G.L.A" measure="1" displayFolder="" measureGroup="Precinct Crimes" count="0"/>
    <cacheHierarchy uniqueName="[Measures].[Tot. crimes]" caption="Tot. crimes" measure="1" displayFolder="" measureGroup="Precinct Crimes" count="0"/>
    <cacheHierarchy uniqueName="[Measures].[citywide pop. density]" caption="citywide pop. density" measure="1" displayFolder="" measureGroup="Precinct Locations" count="0"/>
    <cacheHierarchy uniqueName="[Measures].[murder rate]" caption="murder rate" measure="1" displayFolder="" measureGroup="Precinct Crimes" count="0"/>
    <cacheHierarchy uniqueName="[Measures].[rape rate]" caption="rape rate" measure="1" displayFolder="" measureGroup="Precinct Crimes" count="0"/>
    <cacheHierarchy uniqueName="[Measures].[robbery rate]" caption="robbery rate" measure="1" displayFolder="" measureGroup="Precinct Crimes" count="0"/>
    <cacheHierarchy uniqueName="[Measures].[fel. assault rate]" caption="fel. assault rate" measure="1" displayFolder="" measureGroup="Precinct Crimes" count="0"/>
    <cacheHierarchy uniqueName="[Measures].[burglary rate]" caption="burglary rate" measure="1" displayFolder="" measureGroup="Precinct Crimes" count="0"/>
    <cacheHierarchy uniqueName="[Measures].[gr. larceny rate]" caption="gr. larceny rate" measure="1" displayFolder="" measureGroup="Precinct Crimes" count="0"/>
    <cacheHierarchy uniqueName="[Measures].[G.L.A rate]" caption="G.L.A rate" measure="1" displayFolder="" measureGroup="Precinct Crimes" count="0"/>
    <cacheHierarchy uniqueName="[Measures].[__XL_Count Table1]" caption="__XL_Count Table1" measure="1" displayFolder="" measureGroup="Precinct Locations" count="0" hidden="1"/>
    <cacheHierarchy uniqueName="[Measures].[__XL_Count Table14]" caption="__XL_Count Table14" measure="1" displayFolder="" measureGroup="Precinct Crimes" count="0" hidden="1"/>
    <cacheHierarchy uniqueName="[Measures].[__XL_Count Table4]" caption="__XL_Count Table4" measure="1" displayFolder="" measureGroup="Borough Names" count="0" hidden="1"/>
    <cacheHierarchy uniqueName="[Measures].[__XL_Count Table13]" caption="__XL_Count Table13" measure="1" displayFolder="" measureGroup="Boroughs Median" count="0" hidden="1"/>
    <cacheHierarchy uniqueName="[Measures].[__XL_Count Table2]" caption="__XL_Count Table2" measure="1" displayFolder="" measureGroup="Population Density" count="0" hidden="1"/>
    <cacheHierarchy uniqueName="[Measures].[__No measures defined]" caption="__No measures defined" measure="1" displayFolder="" count="0" hidden="1"/>
  </cacheHierarchies>
  <kpis count="0"/>
  <dimensions count="5">
    <dimension name="Boroughs Median" uniqueName="[Boroughs Median]" caption="Boroughs Median"/>
    <dimension measure="1" name="Measures" uniqueName="[Measures]" caption="Measures"/>
    <dimension name="Population Density" uniqueName="[Population Density]" caption="Population Density"/>
    <dimension name="Precinct Crimes" uniqueName="[Precinct Crimes]" caption="Precinct Crimes"/>
    <dimension name="Precinct Locations" uniqueName="[Precinct Locations]" caption="Precinct Locations"/>
  </dimensions>
  <measureGroups count="5">
    <measureGroup name="Borough Names" caption="Borough Names"/>
    <measureGroup name="Boroughs Median" caption="Boroughs Median"/>
    <measureGroup name="Population Density" caption="Population Density"/>
    <measureGroup name="Precinct Crimes" caption="Precinct Crimes"/>
    <measureGroup name="Precinct Locations" caption="Precinct Locations"/>
  </measureGroups>
  <maps count="5">
    <map measureGroup="1" dimension="0"/>
    <map measureGroup="2" dimension="2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Sanchez" refreshedDate="45092.823465972222" createdVersion="8" refreshedVersion="8" minRefreshableVersion="3" recordCount="0" supportSubquery="1" supportAdvancedDrill="1" xr:uid="{35331C91-2765-426E-9E9C-15118CBE43A8}">
  <cacheSource type="external" connectionId="2"/>
  <cacheFields count="2">
    <cacheField name="[Precinct Locations].[Borough].[Borough]" caption="Borough" numFmtId="0" hierarchy="24" level="1">
      <sharedItems count="5">
        <s v="Bronx"/>
        <s v="Brooklyn"/>
        <s v="Manhattan"/>
        <s v="Queens"/>
        <s v="Staten Island"/>
      </sharedItems>
    </cacheField>
    <cacheField name="[Measures].[Sum of Population]" caption="Sum of Population" numFmtId="0" hierarchy="27" level="32767"/>
  </cacheFields>
  <cacheHierarchies count="78">
    <cacheHierarchy uniqueName="[Boroughs Median].[Borough]" caption="Borough" attribute="1" defaultMemberUniqueName="[Boroughs Median].[Borough].[All]" allUniqueName="[Boroughs Median].[Borough].[All]" dimensionUniqueName="[Boroughs Median]" displayFolder="" count="0" memberValueDatatype="130" unbalanced="0"/>
    <cacheHierarchy uniqueName="[Boroughs Median].[Median]" caption="Median" attribute="1" defaultMemberUniqueName="[Boroughs Median].[Median].[All]" allUniqueName="[Boroughs Median].[Median].[All]" dimensionUniqueName="[Boroughs Median]" displayFolder="" count="0" memberValueDatatype="20" unbalanced="0"/>
    <cacheHierarchy uniqueName="[Population Density].[Borough]" caption="Borough" attribute="1" defaultMemberUniqueName="[Population Density].[Borough].[All]" allUniqueName="[Population Density].[Borough].[All]" dimensionUniqueName="[Population Density]" displayFolder="" count="0" memberValueDatatype="13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memberValueDatatype="5" unbalanced="0"/>
    <cacheHierarchy uniqueName="[Precinct Crimes].[All Crimes]" caption="All Crimes" attribute="1" defaultMemberUniqueName="[Precinct Crimes].[All Crimes].[All]" allUniqueName="[Precinct Crimes].[All Crimes].[All]" dimensionUniqueName="[Precinct Crimes]" displayFolder="" count="0" memberValueDatatype="20" unbalanced="0"/>
    <cacheHierarchy uniqueName="[Precinct Crimes].[Area (Sq. mi)]" caption="Area (Sq. mi)" attribute="1" defaultMemberUniqueName="[Precinct Crimes].[Area (Sq. mi)].[All]" allUniqueName="[Precinct Crimes].[Area (Sq. mi)].[All]" dimensionUniqueName="[Precinct Crimes]" displayFolder="" count="0" memberValueDatatype="5" unbalanced="0"/>
    <cacheHierarchy uniqueName="[Precinct Crimes].[Burglary]" caption="Burglary" attribute="1" defaultMemberUniqueName="[Precinct Crimes].[Burglary].[All]" allUniqueName="[Precinct Crimes].[Burglary].[All]" dimensionUniqueName="[Precinct Crimes]" displayFolder="" count="0" memberValueDatatype="20" unbalanced="0"/>
    <cacheHierarchy uniqueName="[Precinct Crimes].[Crime Rate]" caption="Crime Rate" attribute="1" defaultMemberUniqueName="[Precinct Crimes].[Crime Rate].[All]" allUniqueName="[Precinct Crimes].[Crime Rate].[All]" dimensionUniqueName="[Precinct Crimes]" displayFolder="" count="0" memberValueDatatype="5" unbalanced="0"/>
    <cacheHierarchy uniqueName="[Precinct Crimes].[Density]" caption="Density" attribute="1" defaultMemberUniqueName="[Precinct Crimes].[Density].[All]" allUniqueName="[Precinct Crimes].[Density].[All]" dimensionUniqueName="[Precinct Crimes]" displayFolder="" count="0" memberValueDatatype="5" unbalanced="0"/>
    <cacheHierarchy uniqueName="[Precinct Crimes].[Fel. Assault]" caption="Fel. Assault" attribute="1" defaultMemberUniqueName="[Precinct Crimes].[Fel. Assault].[All]" allUniqueName="[Precinct Crimes].[Fel. Assault].[All]" dimensionUniqueName="[Precinct Crimes]" displayFolder="" count="0" memberValueDatatype="20" unbalanced="0"/>
    <cacheHierarchy uniqueName="[Precinct Crimes].[G.L.A]" caption="G.L.A" attribute="1" defaultMemberUniqueName="[Precinct Crimes].[G.L.A].[All]" allUniqueName="[Precinct Crimes].[G.L.A].[All]" dimensionUniqueName="[Precinct Crimes]" displayFolder="" count="0" memberValueDatatype="20" unbalanced="0"/>
    <cacheHierarchy uniqueName="[Precinct Crimes].[Gr. Larceny]" caption="Gr. Larceny" attribute="1" defaultMemberUniqueName="[Precinct Crimes].[Gr. Larceny].[All]" allUniqueName="[Precinct Crimes].[Gr. Larceny].[All]" dimensionUniqueName="[Precinct Crimes]" displayFolder="" count="0" memberValueDatatype="20" unbalanced="0"/>
    <cacheHierarchy uniqueName="[Precinct Crimes].[Murder]" caption="Murder" attribute="1" defaultMemberUniqueName="[Precinct Crimes].[Murder].[All]" allUniqueName="[Precinct Crimes].[Murder].[All]" dimensionUniqueName="[Precinct Crimes]" displayFolder="" count="0" memberValueDatatype="20" unbalanced="0"/>
    <cacheHierarchy uniqueName="[Precinct Crimes].[Non-violent %]" caption="Non-violent %" attribute="1" defaultMemberUniqueName="[Precinct Crimes].[Non-violent %].[All]" allUniqueName="[Precinct Crimes].[Non-violent %].[All]" dimensionUniqueName="[Precinct Crimes]" displayFolder="" count="0" memberValueDatatype="5" unbalanced="0"/>
    <cacheHierarchy uniqueName="[Precinct Crimes].[Non-Violent Crimes]" caption="Non-Violent Crimes" attribute="1" defaultMemberUniqueName="[Precinct Crimes].[Non-Violent Crimes].[All]" allUniqueName="[Precinct Crimes].[Non-Violent Crimes].[All]" dimensionUniqueName="[Precinct Crimes]" displayFolder="" count="0" memberValueDatatype="20" unbalanced="0"/>
    <cacheHierarchy uniqueName="[Precinct Crimes].[N-V crime rate]" caption="N-V crime rate" attribute="1" defaultMemberUniqueName="[Precinct Crimes].[N-V crime rate].[All]" allUniqueName="[Precinct Crimes].[N-V crime rate].[All]" dimensionUniqueName="[Precinct Crimes]" displayFolder="" count="0" memberValueDatatype="5" unbalanced="0"/>
    <cacheHierarchy uniqueName="[Precinct Crimes].[Population]" caption="Population" attribute="1" defaultMemberUniqueName="[Precinct Crimes].[Population].[All]" allUniqueName="[Precinct Crimes].[Population].[All]" dimensionUniqueName="[Precinct Crimes]" displayFolder="" count="0" memberValueDatatype="20" unbalanced="0"/>
    <cacheHierarchy uniqueName="[Precinct Crimes].[Precinct]" caption="Precinct" attribute="1" defaultMemberUniqueName="[Precinct Crimes].[Precinct].[All]" allUniqueName="[Precinct Crimes].[Precinct].[All]" dimensionUniqueName="[Precinct Crimes]" displayFolder="" count="0" memberValueDatatype="20" unbalanced="0"/>
    <cacheHierarchy uniqueName="[Precinct Crimes].[R*pe]" caption="R*pe" attribute="1" defaultMemberUniqueName="[Precinct Crimes].[R*pe].[All]" allUniqueName="[Precinct Crimes].[R*pe].[All]" dimensionUniqueName="[Precinct Crimes]" displayFolder="" count="0" memberValueDatatype="20" unbalanced="0"/>
    <cacheHierarchy uniqueName="[Precinct Crimes].[Robbery]" caption="Robbery" attribute="1" defaultMemberUniqueName="[Precinct Crimes].[Robbery].[All]" allUniqueName="[Precinct Crimes].[Robbery].[All]" dimensionUniqueName="[Precinct Crimes]" displayFolder="" count="0" memberValueDatatype="20" unbalanced="0"/>
    <cacheHierarchy uniqueName="[Precinct Crimes].[Violent %]" caption="Violent %" attribute="1" defaultMemberUniqueName="[Precinct Crimes].[Violent %].[All]" allUniqueName="[Precinct Crimes].[Violent %].[All]" dimensionUniqueName="[Precinct Crimes]" displayFolder="" count="0" memberValueDatatype="5" unbalanced="0"/>
    <cacheHierarchy uniqueName="[Precinct Crimes].[Violent Crime rate]" caption="Violent Crime rate" attribute="1" defaultMemberUniqueName="[Precinct Crimes].[Violent Crime rate].[All]" allUniqueName="[Precinct Crimes].[Violent Crime rate].[All]" dimensionUniqueName="[Precinct Crimes]" displayFolder="" count="0" memberValueDatatype="5" unbalanced="0"/>
    <cacheHierarchy uniqueName="[Precinct Crimes].[Violent Crimes]" caption="Violent Crimes" attribute="1" defaultMemberUniqueName="[Precinct Crimes].[Violent Crimes].[All]" allUniqueName="[Precinct Crimes].[Violent Crimes].[All]" dimensionUniqueName="[Precinct Crimes]" displayFolder="" count="0" memberValueDatatype="20" unbalanced="0"/>
    <cacheHierarchy uniqueName="[Precinct Locations].[Area (Sq. mi)]" caption="Area (Sq. mi)" attribute="1" defaultMemberUniqueName="[Precinct Locations].[Area (Sq. mi)].[All]" allUniqueName="[Precinct Locations].[Area (Sq. mi)].[All]" dimensionUniqueName="[Precinct Locations]" displayFolder="" count="0" memberValueDatatype="5" unbalanced="0"/>
    <cacheHierarchy uniqueName="[Precinct Locations].[Borough]" caption="Borough" attribute="1" defaultMemberUniqueName="[Precinct Locations].[Borough].[All]" allUniqueName="[Precinct Locations].[Borough].[All]" dimensionUniqueName="[Precinct Locations]" displayFolder="" count="2" memberValueDatatype="130" unbalanced="0">
      <fieldsUsage count="2">
        <fieldUsage x="-1"/>
        <fieldUsage x="0"/>
      </fieldsUsage>
    </cacheHierarchy>
    <cacheHierarchy uniqueName="[Precinct Locations].[Precinct]" caption="Precinct" attribute="1" defaultMemberUniqueName="[Precinct Locations].[Precinct].[All]" allUniqueName="[Precinct Locations].[Precinct].[All]" dimensionUniqueName="[Precinct Locations]" displayFolder="" count="0" memberValueDatatype="20" unbalanced="0"/>
    <cacheHierarchy uniqueName="[Borough Names].[Borough]" caption="Borough" attribute="1" defaultMemberUniqueName="[Borough Names].[Borough].[All]" allUniqueName="[Borough Names].[Borough].[All]" dimensionUniqueName="[Borough Names]" displayFolder="" count="0" memberValueDatatype="130" unbalanced="0" hidden="1"/>
    <cacheHierarchy uniqueName="[Measures].[Sum of Population]" caption="Sum of Population" measure="1" displayFolder="" measureGroup="Precinct Crim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ll Crimes]" caption="Sum of All Crimes" measure="1" displayFolder="" measureGroup="Precinct Crim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rea (Sq. mi)]" caption="Sum of Area (Sq. mi)" measure="1" displayFolder="" measureGroup="Precinct 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Borough]" caption="Count of Borough" measure="1" displayFolder="" measureGroup="Precinct 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ecinct]" caption="Count of Precinct" measure="1" displayFolder="" measureGroup="Precinct Crim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dian]" caption="Sum of Median" measure="1" displayFolder="" measureGroup="Boroughs Media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iolent Crimes]" caption="Sum of 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iolent %]" caption="Sum of Violent %" measure="1" displayFolder="" measureGroup="Precinct Crim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on-Violent Crimes]" caption="Sum of Non-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on-violent %]" caption="Sum of Non-violent %" measure="1" displayFolder="" measureGroup="Precinct Crim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rime Rate]" caption="Sum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rime Rate]" caption="Average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pulation Density]" caption="Sum of Population Density" measure="1" displayFolder="" measureGroup="Population Density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urglary]" caption="Sum of Burglary" measure="1" displayFolder="" measureGroup="Precinct Crim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el. Assault]" caption="Sum of Fel. Assault" measure="1" displayFolder="" measureGroup="Precinct Cri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.L.A]" caption="Sum of G.L.A" measure="1" displayFolder="" measureGroup="Precinct Crim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. Larceny]" caption="Sum of Gr. Larceny" measure="1" displayFolder="" measureGroup="Precinct Crim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urder]" caption="Sum of Murder" measure="1" displayFolder="" measureGroup="Precinct Crim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*pe]" caption="Sum of R*pe" measure="1" displayFolder="" measureGroup="Precinct Crimes" count="0"/>
    <cacheHierarchy uniqueName="[Measures].[Sum of Robbery]" caption="Sum of Robbery" measure="1" displayFolder="" measureGroup="Precinct Crime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tal Pop.]" caption="Total Pop." measure="1" displayFolder="" measureGroup="Precinct Crimes" count="0"/>
    <cacheHierarchy uniqueName="[Measures].[Total Violent]" caption="Total Violent" measure="1" displayFolder="" measureGroup="Precinct Crimes" count="0"/>
    <cacheHierarchy uniqueName="[Measures].[Total Non-violent]" caption="Total Non-violent" measure="1" displayFolder="" measureGroup="Precinct Crimes" count="0"/>
    <cacheHierarchy uniqueName="[Measures].[City Crime rate]" caption="City Crime rate" measure="1" displayFolder="" measureGroup="Precinct Crimes" count="0"/>
    <cacheHierarchy uniqueName="[Measures].[City crime that is V]" caption="City crime that is V" measure="1" displayFolder="" measureGroup="Precinct Crimes" count="0"/>
    <cacheHierarchy uniqueName="[Measures].[City crime that is N-V]" caption="City crime that is N-V" measure="1" displayFolder="" measureGroup="Precinct Crimes" count="0"/>
    <cacheHierarchy uniqueName="[Measures].[Total area]" caption="Total area" measure="1" displayFolder="" measureGroup="Precinct Locations" count="0"/>
    <cacheHierarchy uniqueName="[Measures].[city violent crime rate]" caption="city violent crime rate" measure="1" displayFolder="" measureGroup="Precinct Crimes" count="0"/>
    <cacheHierarchy uniqueName="[Measures].[city n-v crime rate]" caption="city n-v crime rate" measure="1" displayFolder="" measureGroup="Precinct Crimes" count="0"/>
    <cacheHierarchy uniqueName="[Measures].[tot. murders]" caption="tot. murders" measure="1" displayFolder="" measureGroup="Precinct Crimes" count="0"/>
    <cacheHierarchy uniqueName="[Measures].[tot. rape]" caption="tot. rape" measure="1" displayFolder="" measureGroup="Precinct Crimes" count="0"/>
    <cacheHierarchy uniqueName="[Measures].[tot. robbery]" caption="tot. robbery" measure="1" displayFolder="" measureGroup="Precinct Crimes" count="0"/>
    <cacheHierarchy uniqueName="[Measures].[tot. felony assault]" caption="tot. felony assault" measure="1" displayFolder="" measureGroup="Precinct Crimes" count="0"/>
    <cacheHierarchy uniqueName="[Measures].[tot. burglary]" caption="tot. burglary" measure="1" displayFolder="" measureGroup="Precinct Crimes" count="0"/>
    <cacheHierarchy uniqueName="[Measures].[tot. grand larceny]" caption="tot. grand larceny" measure="1" displayFolder="" measureGroup="Precinct Crimes" count="0"/>
    <cacheHierarchy uniqueName="[Measures].[tot. G.L.A]" caption="tot. G.L.A" measure="1" displayFolder="" measureGroup="Precinct Crimes" count="0"/>
    <cacheHierarchy uniqueName="[Measures].[Tot. crimes]" caption="Tot. crimes" measure="1" displayFolder="" measureGroup="Precinct Crimes" count="0"/>
    <cacheHierarchy uniqueName="[Measures].[citywide pop. density]" caption="citywide pop. density" measure="1" displayFolder="" measureGroup="Precinct Locations" count="0"/>
    <cacheHierarchy uniqueName="[Measures].[murder rate]" caption="murder rate" measure="1" displayFolder="" measureGroup="Precinct Crimes" count="0"/>
    <cacheHierarchy uniqueName="[Measures].[rape rate]" caption="rape rate" measure="1" displayFolder="" measureGroup="Precinct Crimes" count="0"/>
    <cacheHierarchy uniqueName="[Measures].[robbery rate]" caption="robbery rate" measure="1" displayFolder="" measureGroup="Precinct Crimes" count="0"/>
    <cacheHierarchy uniqueName="[Measures].[fel. assault rate]" caption="fel. assault rate" measure="1" displayFolder="" measureGroup="Precinct Crimes" count="0"/>
    <cacheHierarchy uniqueName="[Measures].[burglary rate]" caption="burglary rate" measure="1" displayFolder="" measureGroup="Precinct Crimes" count="0"/>
    <cacheHierarchy uniqueName="[Measures].[gr. larceny rate]" caption="gr. larceny rate" measure="1" displayFolder="" measureGroup="Precinct Crimes" count="0"/>
    <cacheHierarchy uniqueName="[Measures].[G.L.A rate]" caption="G.L.A rate" measure="1" displayFolder="" measureGroup="Precinct Crimes" count="0"/>
    <cacheHierarchy uniqueName="[Measures].[__XL_Count Table1]" caption="__XL_Count Table1" measure="1" displayFolder="" measureGroup="Precinct Locations" count="0" hidden="1"/>
    <cacheHierarchy uniqueName="[Measures].[__XL_Count Table14]" caption="__XL_Count Table14" measure="1" displayFolder="" measureGroup="Precinct Crimes" count="0" hidden="1"/>
    <cacheHierarchy uniqueName="[Measures].[__XL_Count Table4]" caption="__XL_Count Table4" measure="1" displayFolder="" measureGroup="Borough Names" count="0" hidden="1"/>
    <cacheHierarchy uniqueName="[Measures].[__XL_Count Table13]" caption="__XL_Count Table13" measure="1" displayFolder="" measureGroup="Boroughs Median" count="0" hidden="1"/>
    <cacheHierarchy uniqueName="[Measures].[__XL_Count Table2]" caption="__XL_Count Table2" measure="1" displayFolder="" measureGroup="Population Density" count="0" hidden="1"/>
    <cacheHierarchy uniqueName="[Measures].[__No measures defined]" caption="__No measures defined" measure="1" displayFolder="" count="0" hidden="1"/>
  </cacheHierarchies>
  <kpis count="0"/>
  <dimensions count="5">
    <dimension name="Boroughs Median" uniqueName="[Boroughs Median]" caption="Boroughs Median"/>
    <dimension measure="1" name="Measures" uniqueName="[Measures]" caption="Measures"/>
    <dimension name="Population Density" uniqueName="[Population Density]" caption="Population Density"/>
    <dimension name="Precinct Crimes" uniqueName="[Precinct Crimes]" caption="Precinct Crimes"/>
    <dimension name="Precinct Locations" uniqueName="[Precinct Locations]" caption="Precinct Locations"/>
  </dimensions>
  <measureGroups count="5">
    <measureGroup name="Borough Names" caption="Borough Names"/>
    <measureGroup name="Boroughs Median" caption="Boroughs Median"/>
    <measureGroup name="Population Density" caption="Population Density"/>
    <measureGroup name="Precinct Crimes" caption="Precinct Crimes"/>
    <measureGroup name="Precinct Locations" caption="Precinct Locations"/>
  </measureGroups>
  <maps count="5">
    <map measureGroup="1" dimension="0"/>
    <map measureGroup="2" dimension="2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Sanchez" refreshedDate="45092.823467708331" createdVersion="8" refreshedVersion="8" minRefreshableVersion="3" recordCount="0" supportSubquery="1" supportAdvancedDrill="1" xr:uid="{B85D28D1-9F9B-4A84-910E-6352F304BD24}">
  <cacheSource type="external" connectionId="2"/>
  <cacheFields count="2">
    <cacheField name="[Boroughs Median].[Borough].[Borough]" caption="Borough" numFmtId="0" level="1">
      <sharedItems count="5">
        <s v="Bronx"/>
        <s v="Brooklyn"/>
        <s v="Manhattan"/>
        <s v="Queens"/>
        <s v="Staten Island"/>
      </sharedItems>
    </cacheField>
    <cacheField name="[Measures].[Sum of Median]" caption="Sum of Median" numFmtId="0" hierarchy="32" level="32767"/>
  </cacheFields>
  <cacheHierarchies count="78">
    <cacheHierarchy uniqueName="[Boroughs Median].[Borough]" caption="Borough" attribute="1" defaultMemberUniqueName="[Boroughs Median].[Borough].[All]" allUniqueName="[Boroughs Median].[Borough].[All]" dimensionUniqueName="[Boroughs Median]" displayFolder="" count="2" memberValueDatatype="130" unbalanced="0">
      <fieldsUsage count="2">
        <fieldUsage x="-1"/>
        <fieldUsage x="0"/>
      </fieldsUsage>
    </cacheHierarchy>
    <cacheHierarchy uniqueName="[Boroughs Median].[Median]" caption="Median" attribute="1" defaultMemberUniqueName="[Boroughs Median].[Median].[All]" allUniqueName="[Boroughs Median].[Median].[All]" dimensionUniqueName="[Boroughs Median]" displayFolder="" count="0" memberValueDatatype="20" unbalanced="0"/>
    <cacheHierarchy uniqueName="[Population Density].[Borough]" caption="Borough" attribute="1" defaultMemberUniqueName="[Population Density].[Borough].[All]" allUniqueName="[Population Density].[Borough].[All]" dimensionUniqueName="[Population Density]" displayFolder="" count="0" memberValueDatatype="13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memberValueDatatype="5" unbalanced="0"/>
    <cacheHierarchy uniqueName="[Precinct Crimes].[All Crimes]" caption="All Crimes" attribute="1" defaultMemberUniqueName="[Precinct Crimes].[All Crimes].[All]" allUniqueName="[Precinct Crimes].[All Crimes].[All]" dimensionUniqueName="[Precinct Crimes]" displayFolder="" count="0" memberValueDatatype="20" unbalanced="0"/>
    <cacheHierarchy uniqueName="[Precinct Crimes].[Area (Sq. mi)]" caption="Area (Sq. mi)" attribute="1" defaultMemberUniqueName="[Precinct Crimes].[Area (Sq. mi)].[All]" allUniqueName="[Precinct Crimes].[Area (Sq. mi)].[All]" dimensionUniqueName="[Precinct Crimes]" displayFolder="" count="0" memberValueDatatype="5" unbalanced="0"/>
    <cacheHierarchy uniqueName="[Precinct Crimes].[Burglary]" caption="Burglary" attribute="1" defaultMemberUniqueName="[Precinct Crimes].[Burglary].[All]" allUniqueName="[Precinct Crimes].[Burglary].[All]" dimensionUniqueName="[Precinct Crimes]" displayFolder="" count="0" memberValueDatatype="20" unbalanced="0"/>
    <cacheHierarchy uniqueName="[Precinct Crimes].[Crime Rate]" caption="Crime Rate" attribute="1" defaultMemberUniqueName="[Precinct Crimes].[Crime Rate].[All]" allUniqueName="[Precinct Crimes].[Crime Rate].[All]" dimensionUniqueName="[Precinct Crimes]" displayFolder="" count="0" memberValueDatatype="5" unbalanced="0"/>
    <cacheHierarchy uniqueName="[Precinct Crimes].[Density]" caption="Density" attribute="1" defaultMemberUniqueName="[Precinct Crimes].[Density].[All]" allUniqueName="[Precinct Crimes].[Density].[All]" dimensionUniqueName="[Precinct Crimes]" displayFolder="" count="0" memberValueDatatype="5" unbalanced="0"/>
    <cacheHierarchy uniqueName="[Precinct Crimes].[Fel. Assault]" caption="Fel. Assault" attribute="1" defaultMemberUniqueName="[Precinct Crimes].[Fel. Assault].[All]" allUniqueName="[Precinct Crimes].[Fel. Assault].[All]" dimensionUniqueName="[Precinct Crimes]" displayFolder="" count="0" memberValueDatatype="20" unbalanced="0"/>
    <cacheHierarchy uniqueName="[Precinct Crimes].[G.L.A]" caption="G.L.A" attribute="1" defaultMemberUniqueName="[Precinct Crimes].[G.L.A].[All]" allUniqueName="[Precinct Crimes].[G.L.A].[All]" dimensionUniqueName="[Precinct Crimes]" displayFolder="" count="0" memberValueDatatype="20" unbalanced="0"/>
    <cacheHierarchy uniqueName="[Precinct Crimes].[Gr. Larceny]" caption="Gr. Larceny" attribute="1" defaultMemberUniqueName="[Precinct Crimes].[Gr. Larceny].[All]" allUniqueName="[Precinct Crimes].[Gr. Larceny].[All]" dimensionUniqueName="[Precinct Crimes]" displayFolder="" count="0" memberValueDatatype="20" unbalanced="0"/>
    <cacheHierarchy uniqueName="[Precinct Crimes].[Murder]" caption="Murder" attribute="1" defaultMemberUniqueName="[Precinct Crimes].[Murder].[All]" allUniqueName="[Precinct Crimes].[Murder].[All]" dimensionUniqueName="[Precinct Crimes]" displayFolder="" count="0" memberValueDatatype="20" unbalanced="0"/>
    <cacheHierarchy uniqueName="[Precinct Crimes].[Non-violent %]" caption="Non-violent %" attribute="1" defaultMemberUniqueName="[Precinct Crimes].[Non-violent %].[All]" allUniqueName="[Precinct Crimes].[Non-violent %].[All]" dimensionUniqueName="[Precinct Crimes]" displayFolder="" count="0" memberValueDatatype="5" unbalanced="0"/>
    <cacheHierarchy uniqueName="[Precinct Crimes].[Non-Violent Crimes]" caption="Non-Violent Crimes" attribute="1" defaultMemberUniqueName="[Precinct Crimes].[Non-Violent Crimes].[All]" allUniqueName="[Precinct Crimes].[Non-Violent Crimes].[All]" dimensionUniqueName="[Precinct Crimes]" displayFolder="" count="0" memberValueDatatype="20" unbalanced="0"/>
    <cacheHierarchy uniqueName="[Precinct Crimes].[N-V crime rate]" caption="N-V crime rate" attribute="1" defaultMemberUniqueName="[Precinct Crimes].[N-V crime rate].[All]" allUniqueName="[Precinct Crimes].[N-V crime rate].[All]" dimensionUniqueName="[Precinct Crimes]" displayFolder="" count="0" memberValueDatatype="5" unbalanced="0"/>
    <cacheHierarchy uniqueName="[Precinct Crimes].[Population]" caption="Population" attribute="1" defaultMemberUniqueName="[Precinct Crimes].[Population].[All]" allUniqueName="[Precinct Crimes].[Population].[All]" dimensionUniqueName="[Precinct Crimes]" displayFolder="" count="0" memberValueDatatype="20" unbalanced="0"/>
    <cacheHierarchy uniqueName="[Precinct Crimes].[Precinct]" caption="Precinct" attribute="1" defaultMemberUniqueName="[Precinct Crimes].[Precinct].[All]" allUniqueName="[Precinct Crimes].[Precinct].[All]" dimensionUniqueName="[Precinct Crimes]" displayFolder="" count="0" memberValueDatatype="20" unbalanced="0"/>
    <cacheHierarchy uniqueName="[Precinct Crimes].[R*pe]" caption="R*pe" attribute="1" defaultMemberUniqueName="[Precinct Crimes].[R*pe].[All]" allUniqueName="[Precinct Crimes].[R*pe].[All]" dimensionUniqueName="[Precinct Crimes]" displayFolder="" count="0" memberValueDatatype="20" unbalanced="0"/>
    <cacheHierarchy uniqueName="[Precinct Crimes].[Robbery]" caption="Robbery" attribute="1" defaultMemberUniqueName="[Precinct Crimes].[Robbery].[All]" allUniqueName="[Precinct Crimes].[Robbery].[All]" dimensionUniqueName="[Precinct Crimes]" displayFolder="" count="0" memberValueDatatype="20" unbalanced="0"/>
    <cacheHierarchy uniqueName="[Precinct Crimes].[Violent %]" caption="Violent %" attribute="1" defaultMemberUniqueName="[Precinct Crimes].[Violent %].[All]" allUniqueName="[Precinct Crimes].[Violent %].[All]" dimensionUniqueName="[Precinct Crimes]" displayFolder="" count="0" memberValueDatatype="5" unbalanced="0"/>
    <cacheHierarchy uniqueName="[Precinct Crimes].[Violent Crime rate]" caption="Violent Crime rate" attribute="1" defaultMemberUniqueName="[Precinct Crimes].[Violent Crime rate].[All]" allUniqueName="[Precinct Crimes].[Violent Crime rate].[All]" dimensionUniqueName="[Precinct Crimes]" displayFolder="" count="0" memberValueDatatype="5" unbalanced="0"/>
    <cacheHierarchy uniqueName="[Precinct Crimes].[Violent Crimes]" caption="Violent Crimes" attribute="1" defaultMemberUniqueName="[Precinct Crimes].[Violent Crimes].[All]" allUniqueName="[Precinct Crimes].[Violent Crimes].[All]" dimensionUniqueName="[Precinct Crimes]" displayFolder="" count="0" memberValueDatatype="20" unbalanced="0"/>
    <cacheHierarchy uniqueName="[Precinct Locations].[Area (Sq. mi)]" caption="Area (Sq. mi)" attribute="1" defaultMemberUniqueName="[Precinct Locations].[Area (Sq. mi)].[All]" allUniqueName="[Precinct Locations].[Area (Sq. mi)].[All]" dimensionUniqueName="[Precinct Locations]" displayFolder="" count="0" memberValueDatatype="5" unbalanced="0"/>
    <cacheHierarchy uniqueName="[Precinct Locations].[Borough]" caption="Borough" attribute="1" defaultMemberUniqueName="[Precinct Locations].[Borough].[All]" allUniqueName="[Precinct Locations].[Borough].[All]" dimensionUniqueName="[Precinct Locations]" displayFolder="" count="0" memberValueDatatype="130" unbalanced="0"/>
    <cacheHierarchy uniqueName="[Precinct Locations].[Precinct]" caption="Precinct" attribute="1" defaultMemberUniqueName="[Precinct Locations].[Precinct].[All]" allUniqueName="[Precinct Locations].[Precinct].[All]" dimensionUniqueName="[Precinct Locations]" displayFolder="" count="0" memberValueDatatype="20" unbalanced="0"/>
    <cacheHierarchy uniqueName="[Borough Names].[Borough]" caption="Borough" attribute="1" defaultMemberUniqueName="[Borough Names].[Borough].[All]" allUniqueName="[Borough Names].[Borough].[All]" dimensionUniqueName="[Borough Names]" displayFolder="" count="0" memberValueDatatype="130" unbalanced="0" hidden="1"/>
    <cacheHierarchy uniqueName="[Measures].[Sum of Population]" caption="Sum of Population" measure="1" displayFolder="" measureGroup="Precinct Crim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ll Crimes]" caption="Sum of All Crimes" measure="1" displayFolder="" measureGroup="Precinct Crim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rea (Sq. mi)]" caption="Sum of Area (Sq. mi)" measure="1" displayFolder="" measureGroup="Precinct 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Borough]" caption="Count of Borough" measure="1" displayFolder="" measureGroup="Precinct 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ecinct]" caption="Count of Precinct" measure="1" displayFolder="" measureGroup="Precinct Crim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dian]" caption="Sum of Median" measure="1" displayFolder="" measureGroup="Boroughs Media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iolent Crimes]" caption="Sum of 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iolent %]" caption="Sum of Violent %" measure="1" displayFolder="" measureGroup="Precinct Crim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on-Violent Crimes]" caption="Sum of Non-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on-violent %]" caption="Sum of Non-violent %" measure="1" displayFolder="" measureGroup="Precinct Crim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rime Rate]" caption="Sum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rime Rate]" caption="Average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pulation Density]" caption="Sum of Population Density" measure="1" displayFolder="" measureGroup="Population Density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urglary]" caption="Sum of Burglary" measure="1" displayFolder="" measureGroup="Precinct Crim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el. Assault]" caption="Sum of Fel. Assault" measure="1" displayFolder="" measureGroup="Precinct Cri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.L.A]" caption="Sum of G.L.A" measure="1" displayFolder="" measureGroup="Precinct Crim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. Larceny]" caption="Sum of Gr. Larceny" measure="1" displayFolder="" measureGroup="Precinct Crim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urder]" caption="Sum of Murder" measure="1" displayFolder="" measureGroup="Precinct Crim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*pe]" caption="Sum of R*pe" measure="1" displayFolder="" measureGroup="Precinct Crimes" count="0"/>
    <cacheHierarchy uniqueName="[Measures].[Sum of Robbery]" caption="Sum of Robbery" measure="1" displayFolder="" measureGroup="Precinct Crime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tal Pop.]" caption="Total Pop." measure="1" displayFolder="" measureGroup="Precinct Crimes" count="0"/>
    <cacheHierarchy uniqueName="[Measures].[Total Violent]" caption="Total Violent" measure="1" displayFolder="" measureGroup="Precinct Crimes" count="0"/>
    <cacheHierarchy uniqueName="[Measures].[Total Non-violent]" caption="Total Non-violent" measure="1" displayFolder="" measureGroup="Precinct Crimes" count="0"/>
    <cacheHierarchy uniqueName="[Measures].[City Crime rate]" caption="City Crime rate" measure="1" displayFolder="" measureGroup="Precinct Crimes" count="0"/>
    <cacheHierarchy uniqueName="[Measures].[City crime that is V]" caption="City crime that is V" measure="1" displayFolder="" measureGroup="Precinct Crimes" count="0"/>
    <cacheHierarchy uniqueName="[Measures].[City crime that is N-V]" caption="City crime that is N-V" measure="1" displayFolder="" measureGroup="Precinct Crimes" count="0"/>
    <cacheHierarchy uniqueName="[Measures].[Total area]" caption="Total area" measure="1" displayFolder="" measureGroup="Precinct Locations" count="0"/>
    <cacheHierarchy uniqueName="[Measures].[city violent crime rate]" caption="city violent crime rate" measure="1" displayFolder="" measureGroup="Precinct Crimes" count="0"/>
    <cacheHierarchy uniqueName="[Measures].[city n-v crime rate]" caption="city n-v crime rate" measure="1" displayFolder="" measureGroup="Precinct Crimes" count="0"/>
    <cacheHierarchy uniqueName="[Measures].[tot. murders]" caption="tot. murders" measure="1" displayFolder="" measureGroup="Precinct Crimes" count="0"/>
    <cacheHierarchy uniqueName="[Measures].[tot. rape]" caption="tot. rape" measure="1" displayFolder="" measureGroup="Precinct Crimes" count="0"/>
    <cacheHierarchy uniqueName="[Measures].[tot. robbery]" caption="tot. robbery" measure="1" displayFolder="" measureGroup="Precinct Crimes" count="0"/>
    <cacheHierarchy uniqueName="[Measures].[tot. felony assault]" caption="tot. felony assault" measure="1" displayFolder="" measureGroup="Precinct Crimes" count="0"/>
    <cacheHierarchy uniqueName="[Measures].[tot. burglary]" caption="tot. burglary" measure="1" displayFolder="" measureGroup="Precinct Crimes" count="0"/>
    <cacheHierarchy uniqueName="[Measures].[tot. grand larceny]" caption="tot. grand larceny" measure="1" displayFolder="" measureGroup="Precinct Crimes" count="0"/>
    <cacheHierarchy uniqueName="[Measures].[tot. G.L.A]" caption="tot. G.L.A" measure="1" displayFolder="" measureGroup="Precinct Crimes" count="0"/>
    <cacheHierarchy uniqueName="[Measures].[Tot. crimes]" caption="Tot. crimes" measure="1" displayFolder="" measureGroup="Precinct Crimes" count="0"/>
    <cacheHierarchy uniqueName="[Measures].[citywide pop. density]" caption="citywide pop. density" measure="1" displayFolder="" measureGroup="Precinct Locations" count="0"/>
    <cacheHierarchy uniqueName="[Measures].[murder rate]" caption="murder rate" measure="1" displayFolder="" measureGroup="Precinct Crimes" count="0"/>
    <cacheHierarchy uniqueName="[Measures].[rape rate]" caption="rape rate" measure="1" displayFolder="" measureGroup="Precinct Crimes" count="0"/>
    <cacheHierarchy uniqueName="[Measures].[robbery rate]" caption="robbery rate" measure="1" displayFolder="" measureGroup="Precinct Crimes" count="0"/>
    <cacheHierarchy uniqueName="[Measures].[fel. assault rate]" caption="fel. assault rate" measure="1" displayFolder="" measureGroup="Precinct Crimes" count="0"/>
    <cacheHierarchy uniqueName="[Measures].[burglary rate]" caption="burglary rate" measure="1" displayFolder="" measureGroup="Precinct Crimes" count="0"/>
    <cacheHierarchy uniqueName="[Measures].[gr. larceny rate]" caption="gr. larceny rate" measure="1" displayFolder="" measureGroup="Precinct Crimes" count="0"/>
    <cacheHierarchy uniqueName="[Measures].[G.L.A rate]" caption="G.L.A rate" measure="1" displayFolder="" measureGroup="Precinct Crimes" count="0"/>
    <cacheHierarchy uniqueName="[Measures].[__XL_Count Table1]" caption="__XL_Count Table1" measure="1" displayFolder="" measureGroup="Precinct Locations" count="0" hidden="1"/>
    <cacheHierarchy uniqueName="[Measures].[__XL_Count Table14]" caption="__XL_Count Table14" measure="1" displayFolder="" measureGroup="Precinct Crimes" count="0" hidden="1"/>
    <cacheHierarchy uniqueName="[Measures].[__XL_Count Table4]" caption="__XL_Count Table4" measure="1" displayFolder="" measureGroup="Borough Names" count="0" hidden="1"/>
    <cacheHierarchy uniqueName="[Measures].[__XL_Count Table13]" caption="__XL_Count Table13" measure="1" displayFolder="" measureGroup="Boroughs Median" count="0" hidden="1"/>
    <cacheHierarchy uniqueName="[Measures].[__XL_Count Table2]" caption="__XL_Count Table2" measure="1" displayFolder="" measureGroup="Population Density" count="0" hidden="1"/>
    <cacheHierarchy uniqueName="[Measures].[__No measures defined]" caption="__No measures defined" measure="1" displayFolder="" count="0" hidden="1"/>
  </cacheHierarchies>
  <kpis count="0"/>
  <dimensions count="5">
    <dimension name="Boroughs Median" uniqueName="[Boroughs Median]" caption="Boroughs Median"/>
    <dimension measure="1" name="Measures" uniqueName="[Measures]" caption="Measures"/>
    <dimension name="Population Density" uniqueName="[Population Density]" caption="Population Density"/>
    <dimension name="Precinct Crimes" uniqueName="[Precinct Crimes]" caption="Precinct Crimes"/>
    <dimension name="Precinct Locations" uniqueName="[Precinct Locations]" caption="Precinct Locations"/>
  </dimensions>
  <measureGroups count="5">
    <measureGroup name="Borough Names" caption="Borough Names"/>
    <measureGroup name="Boroughs Median" caption="Boroughs Median"/>
    <measureGroup name="Population Density" caption="Population Density"/>
    <measureGroup name="Precinct Crimes" caption="Precinct Crimes"/>
    <measureGroup name="Precinct Locations" caption="Precinct Locations"/>
  </measureGroups>
  <maps count="5">
    <map measureGroup="1" dimension="0"/>
    <map measureGroup="2" dimension="2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Sanchez" refreshedDate="45092.823469675925" createdVersion="8" refreshedVersion="8" minRefreshableVersion="3" recordCount="0" supportSubquery="1" supportAdvancedDrill="1" xr:uid="{BE7067A5-925A-48CF-B274-434E1C172DAE}">
  <cacheSource type="external" connectionId="2"/>
  <cacheFields count="2">
    <cacheField name="[Precinct Locations].[Borough].[Borough]" caption="Borough" numFmtId="0" hierarchy="24" level="1">
      <sharedItems count="5">
        <s v="Bronx"/>
        <s v="Brooklyn"/>
        <s v="Manhattan"/>
        <s v="Queens"/>
        <s v="Staten Island"/>
      </sharedItems>
    </cacheField>
    <cacheField name="[Measures].[Sum of Violent Crimes]" caption="Sum of Violent Crimes" numFmtId="0" hierarchy="33" level="32767"/>
  </cacheFields>
  <cacheHierarchies count="78">
    <cacheHierarchy uniqueName="[Boroughs Median].[Borough]" caption="Borough" attribute="1" defaultMemberUniqueName="[Boroughs Median].[Borough].[All]" allUniqueName="[Boroughs Median].[Borough].[All]" dimensionUniqueName="[Boroughs Median]" displayFolder="" count="0" memberValueDatatype="130" unbalanced="0"/>
    <cacheHierarchy uniqueName="[Boroughs Median].[Median]" caption="Median" attribute="1" defaultMemberUniqueName="[Boroughs Median].[Median].[All]" allUniqueName="[Boroughs Median].[Median].[All]" dimensionUniqueName="[Boroughs Median]" displayFolder="" count="0" memberValueDatatype="20" unbalanced="0"/>
    <cacheHierarchy uniqueName="[Population Density].[Borough]" caption="Borough" attribute="1" defaultMemberUniqueName="[Population Density].[Borough].[All]" allUniqueName="[Population Density].[Borough].[All]" dimensionUniqueName="[Population Density]" displayFolder="" count="0" memberValueDatatype="13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memberValueDatatype="5" unbalanced="0"/>
    <cacheHierarchy uniqueName="[Precinct Crimes].[All Crimes]" caption="All Crimes" attribute="1" defaultMemberUniqueName="[Precinct Crimes].[All Crimes].[All]" allUniqueName="[Precinct Crimes].[All Crimes].[All]" dimensionUniqueName="[Precinct Crimes]" displayFolder="" count="0" memberValueDatatype="20" unbalanced="0"/>
    <cacheHierarchy uniqueName="[Precinct Crimes].[Area (Sq. mi)]" caption="Area (Sq. mi)" attribute="1" defaultMemberUniqueName="[Precinct Crimes].[Area (Sq. mi)].[All]" allUniqueName="[Precinct Crimes].[Area (Sq. mi)].[All]" dimensionUniqueName="[Precinct Crimes]" displayFolder="" count="0" memberValueDatatype="5" unbalanced="0"/>
    <cacheHierarchy uniqueName="[Precinct Crimes].[Burglary]" caption="Burglary" attribute="1" defaultMemberUniqueName="[Precinct Crimes].[Burglary].[All]" allUniqueName="[Precinct Crimes].[Burglary].[All]" dimensionUniqueName="[Precinct Crimes]" displayFolder="" count="0" memberValueDatatype="20" unbalanced="0"/>
    <cacheHierarchy uniqueName="[Precinct Crimes].[Crime Rate]" caption="Crime Rate" attribute="1" defaultMemberUniqueName="[Precinct Crimes].[Crime Rate].[All]" allUniqueName="[Precinct Crimes].[Crime Rate].[All]" dimensionUniqueName="[Precinct Crimes]" displayFolder="" count="0" memberValueDatatype="5" unbalanced="0"/>
    <cacheHierarchy uniqueName="[Precinct Crimes].[Density]" caption="Density" attribute="1" defaultMemberUniqueName="[Precinct Crimes].[Density].[All]" allUniqueName="[Precinct Crimes].[Density].[All]" dimensionUniqueName="[Precinct Crimes]" displayFolder="" count="0" memberValueDatatype="5" unbalanced="0"/>
    <cacheHierarchy uniqueName="[Precinct Crimes].[Fel. Assault]" caption="Fel. Assault" attribute="1" defaultMemberUniqueName="[Precinct Crimes].[Fel. Assault].[All]" allUniqueName="[Precinct Crimes].[Fel. Assault].[All]" dimensionUniqueName="[Precinct Crimes]" displayFolder="" count="0" memberValueDatatype="20" unbalanced="0"/>
    <cacheHierarchy uniqueName="[Precinct Crimes].[G.L.A]" caption="G.L.A" attribute="1" defaultMemberUniqueName="[Precinct Crimes].[G.L.A].[All]" allUniqueName="[Precinct Crimes].[G.L.A].[All]" dimensionUniqueName="[Precinct Crimes]" displayFolder="" count="0" memberValueDatatype="20" unbalanced="0"/>
    <cacheHierarchy uniqueName="[Precinct Crimes].[Gr. Larceny]" caption="Gr. Larceny" attribute="1" defaultMemberUniqueName="[Precinct Crimes].[Gr. Larceny].[All]" allUniqueName="[Precinct Crimes].[Gr. Larceny].[All]" dimensionUniqueName="[Precinct Crimes]" displayFolder="" count="0" memberValueDatatype="20" unbalanced="0"/>
    <cacheHierarchy uniqueName="[Precinct Crimes].[Murder]" caption="Murder" attribute="1" defaultMemberUniqueName="[Precinct Crimes].[Murder].[All]" allUniqueName="[Precinct Crimes].[Murder].[All]" dimensionUniqueName="[Precinct Crimes]" displayFolder="" count="0" memberValueDatatype="20" unbalanced="0"/>
    <cacheHierarchy uniqueName="[Precinct Crimes].[Non-violent %]" caption="Non-violent %" attribute="1" defaultMemberUniqueName="[Precinct Crimes].[Non-violent %].[All]" allUniqueName="[Precinct Crimes].[Non-violent %].[All]" dimensionUniqueName="[Precinct Crimes]" displayFolder="" count="0" memberValueDatatype="5" unbalanced="0"/>
    <cacheHierarchy uniqueName="[Precinct Crimes].[Non-Violent Crimes]" caption="Non-Violent Crimes" attribute="1" defaultMemberUniqueName="[Precinct Crimes].[Non-Violent Crimes].[All]" allUniqueName="[Precinct Crimes].[Non-Violent Crimes].[All]" dimensionUniqueName="[Precinct Crimes]" displayFolder="" count="0" memberValueDatatype="20" unbalanced="0"/>
    <cacheHierarchy uniqueName="[Precinct Crimes].[N-V crime rate]" caption="N-V crime rate" attribute="1" defaultMemberUniqueName="[Precinct Crimes].[N-V crime rate].[All]" allUniqueName="[Precinct Crimes].[N-V crime rate].[All]" dimensionUniqueName="[Precinct Crimes]" displayFolder="" count="0" memberValueDatatype="5" unbalanced="0"/>
    <cacheHierarchy uniqueName="[Precinct Crimes].[Population]" caption="Population" attribute="1" defaultMemberUniqueName="[Precinct Crimes].[Population].[All]" allUniqueName="[Precinct Crimes].[Population].[All]" dimensionUniqueName="[Precinct Crimes]" displayFolder="" count="0" memberValueDatatype="20" unbalanced="0"/>
    <cacheHierarchy uniqueName="[Precinct Crimes].[Precinct]" caption="Precinct" attribute="1" defaultMemberUniqueName="[Precinct Crimes].[Precinct].[All]" allUniqueName="[Precinct Crimes].[Precinct].[All]" dimensionUniqueName="[Precinct Crimes]" displayFolder="" count="0" memberValueDatatype="20" unbalanced="0"/>
    <cacheHierarchy uniqueName="[Precinct Crimes].[R*pe]" caption="R*pe" attribute="1" defaultMemberUniqueName="[Precinct Crimes].[R*pe].[All]" allUniqueName="[Precinct Crimes].[R*pe].[All]" dimensionUniqueName="[Precinct Crimes]" displayFolder="" count="0" memberValueDatatype="20" unbalanced="0"/>
    <cacheHierarchy uniqueName="[Precinct Crimes].[Robbery]" caption="Robbery" attribute="1" defaultMemberUniqueName="[Precinct Crimes].[Robbery].[All]" allUniqueName="[Precinct Crimes].[Robbery].[All]" dimensionUniqueName="[Precinct Crimes]" displayFolder="" count="0" memberValueDatatype="20" unbalanced="0"/>
    <cacheHierarchy uniqueName="[Precinct Crimes].[Violent %]" caption="Violent %" attribute="1" defaultMemberUniqueName="[Precinct Crimes].[Violent %].[All]" allUniqueName="[Precinct Crimes].[Violent %].[All]" dimensionUniqueName="[Precinct Crimes]" displayFolder="" count="0" memberValueDatatype="5" unbalanced="0"/>
    <cacheHierarchy uniqueName="[Precinct Crimes].[Violent Crime rate]" caption="Violent Crime rate" attribute="1" defaultMemberUniqueName="[Precinct Crimes].[Violent Crime rate].[All]" allUniqueName="[Precinct Crimes].[Violent Crime rate].[All]" dimensionUniqueName="[Precinct Crimes]" displayFolder="" count="0" memberValueDatatype="5" unbalanced="0"/>
    <cacheHierarchy uniqueName="[Precinct Crimes].[Violent Crimes]" caption="Violent Crimes" attribute="1" defaultMemberUniqueName="[Precinct Crimes].[Violent Crimes].[All]" allUniqueName="[Precinct Crimes].[Violent Crimes].[All]" dimensionUniqueName="[Precinct Crimes]" displayFolder="" count="0" memberValueDatatype="20" unbalanced="0"/>
    <cacheHierarchy uniqueName="[Precinct Locations].[Area (Sq. mi)]" caption="Area (Sq. mi)" attribute="1" defaultMemberUniqueName="[Precinct Locations].[Area (Sq. mi)].[All]" allUniqueName="[Precinct Locations].[Area (Sq. mi)].[All]" dimensionUniqueName="[Precinct Locations]" displayFolder="" count="0" memberValueDatatype="5" unbalanced="0"/>
    <cacheHierarchy uniqueName="[Precinct Locations].[Borough]" caption="Borough" attribute="1" defaultMemberUniqueName="[Precinct Locations].[Borough].[All]" allUniqueName="[Precinct Locations].[Borough].[All]" dimensionUniqueName="[Precinct Locations]" displayFolder="" count="2" memberValueDatatype="130" unbalanced="0">
      <fieldsUsage count="2">
        <fieldUsage x="-1"/>
        <fieldUsage x="0"/>
      </fieldsUsage>
    </cacheHierarchy>
    <cacheHierarchy uniqueName="[Precinct Locations].[Precinct]" caption="Precinct" attribute="1" defaultMemberUniqueName="[Precinct Locations].[Precinct].[All]" allUniqueName="[Precinct Locations].[Precinct].[All]" dimensionUniqueName="[Precinct Locations]" displayFolder="" count="0" memberValueDatatype="20" unbalanced="0"/>
    <cacheHierarchy uniqueName="[Borough Names].[Borough]" caption="Borough" attribute="1" defaultMemberUniqueName="[Borough Names].[Borough].[All]" allUniqueName="[Borough Names].[Borough].[All]" dimensionUniqueName="[Borough Names]" displayFolder="" count="0" memberValueDatatype="130" unbalanced="0" hidden="1"/>
    <cacheHierarchy uniqueName="[Measures].[Sum of Population]" caption="Sum of Population" measure="1" displayFolder="" measureGroup="Precinct Crim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ll Crimes]" caption="Sum of All Crimes" measure="1" displayFolder="" measureGroup="Precinct Crim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rea (Sq. mi)]" caption="Sum of Area (Sq. mi)" measure="1" displayFolder="" measureGroup="Precinct 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Borough]" caption="Count of Borough" measure="1" displayFolder="" measureGroup="Precinct 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ecinct]" caption="Count of Precinct" measure="1" displayFolder="" measureGroup="Precinct Crim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dian]" caption="Sum of Median" measure="1" displayFolder="" measureGroup="Boroughs Media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iolent Crimes]" caption="Sum of Violent Crimes" measure="1" displayFolder="" measureGroup="Precinct Crim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iolent %]" caption="Sum of Violent %" measure="1" displayFolder="" measureGroup="Precinct Crim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on-Violent Crimes]" caption="Sum of Non-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on-violent %]" caption="Sum of Non-violent %" measure="1" displayFolder="" measureGroup="Precinct Crim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rime Rate]" caption="Sum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rime Rate]" caption="Average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pulation Density]" caption="Sum of Population Density" measure="1" displayFolder="" measureGroup="Population Density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urglary]" caption="Sum of Burglary" measure="1" displayFolder="" measureGroup="Precinct Crim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el. Assault]" caption="Sum of Fel. Assault" measure="1" displayFolder="" measureGroup="Precinct Cri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.L.A]" caption="Sum of G.L.A" measure="1" displayFolder="" measureGroup="Precinct Crim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. Larceny]" caption="Sum of Gr. Larceny" measure="1" displayFolder="" measureGroup="Precinct Crim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urder]" caption="Sum of Murder" measure="1" displayFolder="" measureGroup="Precinct Crim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*pe]" caption="Sum of R*pe" measure="1" displayFolder="" measureGroup="Precinct Crimes" count="0"/>
    <cacheHierarchy uniqueName="[Measures].[Sum of Robbery]" caption="Sum of Robbery" measure="1" displayFolder="" measureGroup="Precinct Crime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tal Pop.]" caption="Total Pop." measure="1" displayFolder="" measureGroup="Precinct Crimes" count="0"/>
    <cacheHierarchy uniqueName="[Measures].[Total Violent]" caption="Total Violent" measure="1" displayFolder="" measureGroup="Precinct Crimes" count="0"/>
    <cacheHierarchy uniqueName="[Measures].[Total Non-violent]" caption="Total Non-violent" measure="1" displayFolder="" measureGroup="Precinct Crimes" count="0"/>
    <cacheHierarchy uniqueName="[Measures].[City Crime rate]" caption="City Crime rate" measure="1" displayFolder="" measureGroup="Precinct Crimes" count="0"/>
    <cacheHierarchy uniqueName="[Measures].[City crime that is V]" caption="City crime that is V" measure="1" displayFolder="" measureGroup="Precinct Crimes" count="0"/>
    <cacheHierarchy uniqueName="[Measures].[City crime that is N-V]" caption="City crime that is N-V" measure="1" displayFolder="" measureGroup="Precinct Crimes" count="0"/>
    <cacheHierarchy uniqueName="[Measures].[Total area]" caption="Total area" measure="1" displayFolder="" measureGroup="Precinct Locations" count="0"/>
    <cacheHierarchy uniqueName="[Measures].[city violent crime rate]" caption="city violent crime rate" measure="1" displayFolder="" measureGroup="Precinct Crimes" count="0"/>
    <cacheHierarchy uniqueName="[Measures].[city n-v crime rate]" caption="city n-v crime rate" measure="1" displayFolder="" measureGroup="Precinct Crimes" count="0"/>
    <cacheHierarchy uniqueName="[Measures].[tot. murders]" caption="tot. murders" measure="1" displayFolder="" measureGroup="Precinct Crimes" count="0"/>
    <cacheHierarchy uniqueName="[Measures].[tot. rape]" caption="tot. rape" measure="1" displayFolder="" measureGroup="Precinct Crimes" count="0"/>
    <cacheHierarchy uniqueName="[Measures].[tot. robbery]" caption="tot. robbery" measure="1" displayFolder="" measureGroup="Precinct Crimes" count="0"/>
    <cacheHierarchy uniqueName="[Measures].[tot. felony assault]" caption="tot. felony assault" measure="1" displayFolder="" measureGroup="Precinct Crimes" count="0"/>
    <cacheHierarchy uniqueName="[Measures].[tot. burglary]" caption="tot. burglary" measure="1" displayFolder="" measureGroup="Precinct Crimes" count="0"/>
    <cacheHierarchy uniqueName="[Measures].[tot. grand larceny]" caption="tot. grand larceny" measure="1" displayFolder="" measureGroup="Precinct Crimes" count="0"/>
    <cacheHierarchy uniqueName="[Measures].[tot. G.L.A]" caption="tot. G.L.A" measure="1" displayFolder="" measureGroup="Precinct Crimes" count="0"/>
    <cacheHierarchy uniqueName="[Measures].[Tot. crimes]" caption="Tot. crimes" measure="1" displayFolder="" measureGroup="Precinct Crimes" count="0"/>
    <cacheHierarchy uniqueName="[Measures].[citywide pop. density]" caption="citywide pop. density" measure="1" displayFolder="" measureGroup="Precinct Locations" count="0"/>
    <cacheHierarchy uniqueName="[Measures].[murder rate]" caption="murder rate" measure="1" displayFolder="" measureGroup="Precinct Crimes" count="0"/>
    <cacheHierarchy uniqueName="[Measures].[rape rate]" caption="rape rate" measure="1" displayFolder="" measureGroup="Precinct Crimes" count="0"/>
    <cacheHierarchy uniqueName="[Measures].[robbery rate]" caption="robbery rate" measure="1" displayFolder="" measureGroup="Precinct Crimes" count="0"/>
    <cacheHierarchy uniqueName="[Measures].[fel. assault rate]" caption="fel. assault rate" measure="1" displayFolder="" measureGroup="Precinct Crimes" count="0"/>
    <cacheHierarchy uniqueName="[Measures].[burglary rate]" caption="burglary rate" measure="1" displayFolder="" measureGroup="Precinct Crimes" count="0"/>
    <cacheHierarchy uniqueName="[Measures].[gr. larceny rate]" caption="gr. larceny rate" measure="1" displayFolder="" measureGroup="Precinct Crimes" count="0"/>
    <cacheHierarchy uniqueName="[Measures].[G.L.A rate]" caption="G.L.A rate" measure="1" displayFolder="" measureGroup="Precinct Crimes" count="0"/>
    <cacheHierarchy uniqueName="[Measures].[__XL_Count Table1]" caption="__XL_Count Table1" measure="1" displayFolder="" measureGroup="Precinct Locations" count="0" hidden="1"/>
    <cacheHierarchy uniqueName="[Measures].[__XL_Count Table14]" caption="__XL_Count Table14" measure="1" displayFolder="" measureGroup="Precinct Crimes" count="0" hidden="1"/>
    <cacheHierarchy uniqueName="[Measures].[__XL_Count Table4]" caption="__XL_Count Table4" measure="1" displayFolder="" measureGroup="Borough Names" count="0" hidden="1"/>
    <cacheHierarchy uniqueName="[Measures].[__XL_Count Table13]" caption="__XL_Count Table13" measure="1" displayFolder="" measureGroup="Boroughs Median" count="0" hidden="1"/>
    <cacheHierarchy uniqueName="[Measures].[__XL_Count Table2]" caption="__XL_Count Table2" measure="1" displayFolder="" measureGroup="Population Density" count="0" hidden="1"/>
    <cacheHierarchy uniqueName="[Measures].[__No measures defined]" caption="__No measures defined" measure="1" displayFolder="" count="0" hidden="1"/>
  </cacheHierarchies>
  <kpis count="0"/>
  <dimensions count="5">
    <dimension name="Boroughs Median" uniqueName="[Boroughs Median]" caption="Boroughs Median"/>
    <dimension measure="1" name="Measures" uniqueName="[Measures]" caption="Measures"/>
    <dimension name="Population Density" uniqueName="[Population Density]" caption="Population Density"/>
    <dimension name="Precinct Crimes" uniqueName="[Precinct Crimes]" caption="Precinct Crimes"/>
    <dimension name="Precinct Locations" uniqueName="[Precinct Locations]" caption="Precinct Locations"/>
  </dimensions>
  <measureGroups count="5">
    <measureGroup name="Borough Names" caption="Borough Names"/>
    <measureGroup name="Boroughs Median" caption="Boroughs Median"/>
    <measureGroup name="Population Density" caption="Population Density"/>
    <measureGroup name="Precinct Crimes" caption="Precinct Crimes"/>
    <measureGroup name="Precinct Locations" caption="Precinct Locations"/>
  </measureGroups>
  <maps count="5">
    <map measureGroup="1" dimension="0"/>
    <map measureGroup="2" dimension="2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Sanchez" refreshedDate="45092.823471759257" createdVersion="8" refreshedVersion="8" minRefreshableVersion="3" recordCount="0" supportSubquery="1" supportAdvancedDrill="1" xr:uid="{BBA61EFE-7C06-4D54-9985-6403C1E05A4B}">
  <cacheSource type="external" connectionId="2"/>
  <cacheFields count="2">
    <cacheField name="[Precinct Locations].[Borough].[Borough]" caption="Borough" numFmtId="0" hierarchy="24" level="1">
      <sharedItems count="5">
        <s v="Bronx"/>
        <s v="Brooklyn"/>
        <s v="Manhattan"/>
        <s v="Queens"/>
        <s v="Staten Island"/>
      </sharedItems>
    </cacheField>
    <cacheField name="[Measures].[Sum of Non-Violent Crimes]" caption="Sum of Non-Violent Crimes" numFmtId="0" hierarchy="35" level="32767"/>
  </cacheFields>
  <cacheHierarchies count="78">
    <cacheHierarchy uniqueName="[Boroughs Median].[Borough]" caption="Borough" attribute="1" defaultMemberUniqueName="[Boroughs Median].[Borough].[All]" allUniqueName="[Boroughs Median].[Borough].[All]" dimensionUniqueName="[Boroughs Median]" displayFolder="" count="0" memberValueDatatype="130" unbalanced="0"/>
    <cacheHierarchy uniqueName="[Boroughs Median].[Median]" caption="Median" attribute="1" defaultMemberUniqueName="[Boroughs Median].[Median].[All]" allUniqueName="[Boroughs Median].[Median].[All]" dimensionUniqueName="[Boroughs Median]" displayFolder="" count="0" memberValueDatatype="20" unbalanced="0"/>
    <cacheHierarchy uniqueName="[Population Density].[Borough]" caption="Borough" attribute="1" defaultMemberUniqueName="[Population Density].[Borough].[All]" allUniqueName="[Population Density].[Borough].[All]" dimensionUniqueName="[Population Density]" displayFolder="" count="0" memberValueDatatype="13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memberValueDatatype="5" unbalanced="0"/>
    <cacheHierarchy uniqueName="[Precinct Crimes].[All Crimes]" caption="All Crimes" attribute="1" defaultMemberUniqueName="[Precinct Crimes].[All Crimes].[All]" allUniqueName="[Precinct Crimes].[All Crimes].[All]" dimensionUniqueName="[Precinct Crimes]" displayFolder="" count="0" memberValueDatatype="20" unbalanced="0"/>
    <cacheHierarchy uniqueName="[Precinct Crimes].[Area (Sq. mi)]" caption="Area (Sq. mi)" attribute="1" defaultMemberUniqueName="[Precinct Crimes].[Area (Sq. mi)].[All]" allUniqueName="[Precinct Crimes].[Area (Sq. mi)].[All]" dimensionUniqueName="[Precinct Crimes]" displayFolder="" count="0" memberValueDatatype="5" unbalanced="0"/>
    <cacheHierarchy uniqueName="[Precinct Crimes].[Burglary]" caption="Burglary" attribute="1" defaultMemberUniqueName="[Precinct Crimes].[Burglary].[All]" allUniqueName="[Precinct Crimes].[Burglary].[All]" dimensionUniqueName="[Precinct Crimes]" displayFolder="" count="0" memberValueDatatype="20" unbalanced="0"/>
    <cacheHierarchy uniqueName="[Precinct Crimes].[Crime Rate]" caption="Crime Rate" attribute="1" defaultMemberUniqueName="[Precinct Crimes].[Crime Rate].[All]" allUniqueName="[Precinct Crimes].[Crime Rate].[All]" dimensionUniqueName="[Precinct Crimes]" displayFolder="" count="0" memberValueDatatype="5" unbalanced="0"/>
    <cacheHierarchy uniqueName="[Precinct Crimes].[Density]" caption="Density" attribute="1" defaultMemberUniqueName="[Precinct Crimes].[Density].[All]" allUniqueName="[Precinct Crimes].[Density].[All]" dimensionUniqueName="[Precinct Crimes]" displayFolder="" count="0" memberValueDatatype="5" unbalanced="0"/>
    <cacheHierarchy uniqueName="[Precinct Crimes].[Fel. Assault]" caption="Fel. Assault" attribute="1" defaultMemberUniqueName="[Precinct Crimes].[Fel. Assault].[All]" allUniqueName="[Precinct Crimes].[Fel. Assault].[All]" dimensionUniqueName="[Precinct Crimes]" displayFolder="" count="0" memberValueDatatype="20" unbalanced="0"/>
    <cacheHierarchy uniqueName="[Precinct Crimes].[G.L.A]" caption="G.L.A" attribute="1" defaultMemberUniqueName="[Precinct Crimes].[G.L.A].[All]" allUniqueName="[Precinct Crimes].[G.L.A].[All]" dimensionUniqueName="[Precinct Crimes]" displayFolder="" count="0" memberValueDatatype="20" unbalanced="0"/>
    <cacheHierarchy uniqueName="[Precinct Crimes].[Gr. Larceny]" caption="Gr. Larceny" attribute="1" defaultMemberUniqueName="[Precinct Crimes].[Gr. Larceny].[All]" allUniqueName="[Precinct Crimes].[Gr. Larceny].[All]" dimensionUniqueName="[Precinct Crimes]" displayFolder="" count="0" memberValueDatatype="20" unbalanced="0"/>
    <cacheHierarchy uniqueName="[Precinct Crimes].[Murder]" caption="Murder" attribute="1" defaultMemberUniqueName="[Precinct Crimes].[Murder].[All]" allUniqueName="[Precinct Crimes].[Murder].[All]" dimensionUniqueName="[Precinct Crimes]" displayFolder="" count="0" memberValueDatatype="20" unbalanced="0"/>
    <cacheHierarchy uniqueName="[Precinct Crimes].[Non-violent %]" caption="Non-violent %" attribute="1" defaultMemberUniqueName="[Precinct Crimes].[Non-violent %].[All]" allUniqueName="[Precinct Crimes].[Non-violent %].[All]" dimensionUniqueName="[Precinct Crimes]" displayFolder="" count="0" memberValueDatatype="5" unbalanced="0"/>
    <cacheHierarchy uniqueName="[Precinct Crimes].[Non-Violent Crimes]" caption="Non-Violent Crimes" attribute="1" defaultMemberUniqueName="[Precinct Crimes].[Non-Violent Crimes].[All]" allUniqueName="[Precinct Crimes].[Non-Violent Crimes].[All]" dimensionUniqueName="[Precinct Crimes]" displayFolder="" count="0" memberValueDatatype="20" unbalanced="0"/>
    <cacheHierarchy uniqueName="[Precinct Crimes].[N-V crime rate]" caption="N-V crime rate" attribute="1" defaultMemberUniqueName="[Precinct Crimes].[N-V crime rate].[All]" allUniqueName="[Precinct Crimes].[N-V crime rate].[All]" dimensionUniqueName="[Precinct Crimes]" displayFolder="" count="0" memberValueDatatype="5" unbalanced="0"/>
    <cacheHierarchy uniqueName="[Precinct Crimes].[Population]" caption="Population" attribute="1" defaultMemberUniqueName="[Precinct Crimes].[Population].[All]" allUniqueName="[Precinct Crimes].[Population].[All]" dimensionUniqueName="[Precinct Crimes]" displayFolder="" count="0" memberValueDatatype="20" unbalanced="0"/>
    <cacheHierarchy uniqueName="[Precinct Crimes].[Precinct]" caption="Precinct" attribute="1" defaultMemberUniqueName="[Precinct Crimes].[Precinct].[All]" allUniqueName="[Precinct Crimes].[Precinct].[All]" dimensionUniqueName="[Precinct Crimes]" displayFolder="" count="0" memberValueDatatype="20" unbalanced="0"/>
    <cacheHierarchy uniqueName="[Precinct Crimes].[R*pe]" caption="R*pe" attribute="1" defaultMemberUniqueName="[Precinct Crimes].[R*pe].[All]" allUniqueName="[Precinct Crimes].[R*pe].[All]" dimensionUniqueName="[Precinct Crimes]" displayFolder="" count="0" memberValueDatatype="20" unbalanced="0"/>
    <cacheHierarchy uniqueName="[Precinct Crimes].[Robbery]" caption="Robbery" attribute="1" defaultMemberUniqueName="[Precinct Crimes].[Robbery].[All]" allUniqueName="[Precinct Crimes].[Robbery].[All]" dimensionUniqueName="[Precinct Crimes]" displayFolder="" count="0" memberValueDatatype="20" unbalanced="0"/>
    <cacheHierarchy uniqueName="[Precinct Crimes].[Violent %]" caption="Violent %" attribute="1" defaultMemberUniqueName="[Precinct Crimes].[Violent %].[All]" allUniqueName="[Precinct Crimes].[Violent %].[All]" dimensionUniqueName="[Precinct Crimes]" displayFolder="" count="0" memberValueDatatype="5" unbalanced="0"/>
    <cacheHierarchy uniqueName="[Precinct Crimes].[Violent Crime rate]" caption="Violent Crime rate" attribute="1" defaultMemberUniqueName="[Precinct Crimes].[Violent Crime rate].[All]" allUniqueName="[Precinct Crimes].[Violent Crime rate].[All]" dimensionUniqueName="[Precinct Crimes]" displayFolder="" count="0" memberValueDatatype="5" unbalanced="0"/>
    <cacheHierarchy uniqueName="[Precinct Crimes].[Violent Crimes]" caption="Violent Crimes" attribute="1" defaultMemberUniqueName="[Precinct Crimes].[Violent Crimes].[All]" allUniqueName="[Precinct Crimes].[Violent Crimes].[All]" dimensionUniqueName="[Precinct Crimes]" displayFolder="" count="0" memberValueDatatype="20" unbalanced="0"/>
    <cacheHierarchy uniqueName="[Precinct Locations].[Area (Sq. mi)]" caption="Area (Sq. mi)" attribute="1" defaultMemberUniqueName="[Precinct Locations].[Area (Sq. mi)].[All]" allUniqueName="[Precinct Locations].[Area (Sq. mi)].[All]" dimensionUniqueName="[Precinct Locations]" displayFolder="" count="0" memberValueDatatype="5" unbalanced="0"/>
    <cacheHierarchy uniqueName="[Precinct Locations].[Borough]" caption="Borough" attribute="1" defaultMemberUniqueName="[Precinct Locations].[Borough].[All]" allUniqueName="[Precinct Locations].[Borough].[All]" dimensionUniqueName="[Precinct Locations]" displayFolder="" count="2" memberValueDatatype="130" unbalanced="0">
      <fieldsUsage count="2">
        <fieldUsage x="-1"/>
        <fieldUsage x="0"/>
      </fieldsUsage>
    </cacheHierarchy>
    <cacheHierarchy uniqueName="[Precinct Locations].[Precinct]" caption="Precinct" attribute="1" defaultMemberUniqueName="[Precinct Locations].[Precinct].[All]" allUniqueName="[Precinct Locations].[Precinct].[All]" dimensionUniqueName="[Precinct Locations]" displayFolder="" count="0" memberValueDatatype="20" unbalanced="0"/>
    <cacheHierarchy uniqueName="[Borough Names].[Borough]" caption="Borough" attribute="1" defaultMemberUniqueName="[Borough Names].[Borough].[All]" allUniqueName="[Borough Names].[Borough].[All]" dimensionUniqueName="[Borough Names]" displayFolder="" count="0" memberValueDatatype="130" unbalanced="0" hidden="1"/>
    <cacheHierarchy uniqueName="[Measures].[Sum of Population]" caption="Sum of Population" measure="1" displayFolder="" measureGroup="Precinct Crim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ll Crimes]" caption="Sum of All Crimes" measure="1" displayFolder="" measureGroup="Precinct Crim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rea (Sq. mi)]" caption="Sum of Area (Sq. mi)" measure="1" displayFolder="" measureGroup="Precinct 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Borough]" caption="Count of Borough" measure="1" displayFolder="" measureGroup="Precinct 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ecinct]" caption="Count of Precinct" measure="1" displayFolder="" measureGroup="Precinct Crim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dian]" caption="Sum of Median" measure="1" displayFolder="" measureGroup="Boroughs Media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iolent Crimes]" caption="Sum of 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iolent %]" caption="Sum of Violent %" measure="1" displayFolder="" measureGroup="Precinct Crim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on-Violent Crimes]" caption="Sum of Non-Violent Crimes" measure="1" displayFolder="" measureGroup="Precinct Crim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on-violent %]" caption="Sum of Non-violent %" measure="1" displayFolder="" measureGroup="Precinct Crim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rime Rate]" caption="Sum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rime Rate]" caption="Average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pulation Density]" caption="Sum of Population Density" measure="1" displayFolder="" measureGroup="Population Density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urglary]" caption="Sum of Burglary" measure="1" displayFolder="" measureGroup="Precinct Crim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el. Assault]" caption="Sum of Fel. Assault" measure="1" displayFolder="" measureGroup="Precinct Cri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.L.A]" caption="Sum of G.L.A" measure="1" displayFolder="" measureGroup="Precinct Crim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. Larceny]" caption="Sum of Gr. Larceny" measure="1" displayFolder="" measureGroup="Precinct Crim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urder]" caption="Sum of Murder" measure="1" displayFolder="" measureGroup="Precinct Crim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*pe]" caption="Sum of R*pe" measure="1" displayFolder="" measureGroup="Precinct Crimes" count="0"/>
    <cacheHierarchy uniqueName="[Measures].[Sum of Robbery]" caption="Sum of Robbery" measure="1" displayFolder="" measureGroup="Precinct Crime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tal Pop.]" caption="Total Pop." measure="1" displayFolder="" measureGroup="Precinct Crimes" count="0"/>
    <cacheHierarchy uniqueName="[Measures].[Total Violent]" caption="Total Violent" measure="1" displayFolder="" measureGroup="Precinct Crimes" count="0"/>
    <cacheHierarchy uniqueName="[Measures].[Total Non-violent]" caption="Total Non-violent" measure="1" displayFolder="" measureGroup="Precinct Crimes" count="0"/>
    <cacheHierarchy uniqueName="[Measures].[City Crime rate]" caption="City Crime rate" measure="1" displayFolder="" measureGroup="Precinct Crimes" count="0"/>
    <cacheHierarchy uniqueName="[Measures].[City crime that is V]" caption="City crime that is V" measure="1" displayFolder="" measureGroup="Precinct Crimes" count="0"/>
    <cacheHierarchy uniqueName="[Measures].[City crime that is N-V]" caption="City crime that is N-V" measure="1" displayFolder="" measureGroup="Precinct Crimes" count="0"/>
    <cacheHierarchy uniqueName="[Measures].[Total area]" caption="Total area" measure="1" displayFolder="" measureGroup="Precinct Locations" count="0"/>
    <cacheHierarchy uniqueName="[Measures].[city violent crime rate]" caption="city violent crime rate" measure="1" displayFolder="" measureGroup="Precinct Crimes" count="0"/>
    <cacheHierarchy uniqueName="[Measures].[city n-v crime rate]" caption="city n-v crime rate" measure="1" displayFolder="" measureGroup="Precinct Crimes" count="0"/>
    <cacheHierarchy uniqueName="[Measures].[tot. murders]" caption="tot. murders" measure="1" displayFolder="" measureGroup="Precinct Crimes" count="0"/>
    <cacheHierarchy uniqueName="[Measures].[tot. rape]" caption="tot. rape" measure="1" displayFolder="" measureGroup="Precinct Crimes" count="0"/>
    <cacheHierarchy uniqueName="[Measures].[tot. robbery]" caption="tot. robbery" measure="1" displayFolder="" measureGroup="Precinct Crimes" count="0"/>
    <cacheHierarchy uniqueName="[Measures].[tot. felony assault]" caption="tot. felony assault" measure="1" displayFolder="" measureGroup="Precinct Crimes" count="0"/>
    <cacheHierarchy uniqueName="[Measures].[tot. burglary]" caption="tot. burglary" measure="1" displayFolder="" measureGroup="Precinct Crimes" count="0"/>
    <cacheHierarchy uniqueName="[Measures].[tot. grand larceny]" caption="tot. grand larceny" measure="1" displayFolder="" measureGroup="Precinct Crimes" count="0"/>
    <cacheHierarchy uniqueName="[Measures].[tot. G.L.A]" caption="tot. G.L.A" measure="1" displayFolder="" measureGroup="Precinct Crimes" count="0"/>
    <cacheHierarchy uniqueName="[Measures].[Tot. crimes]" caption="Tot. crimes" measure="1" displayFolder="" measureGroup="Precinct Crimes" count="0"/>
    <cacheHierarchy uniqueName="[Measures].[citywide pop. density]" caption="citywide pop. density" measure="1" displayFolder="" measureGroup="Precinct Locations" count="0"/>
    <cacheHierarchy uniqueName="[Measures].[murder rate]" caption="murder rate" measure="1" displayFolder="" measureGroup="Precinct Crimes" count="0"/>
    <cacheHierarchy uniqueName="[Measures].[rape rate]" caption="rape rate" measure="1" displayFolder="" measureGroup="Precinct Crimes" count="0"/>
    <cacheHierarchy uniqueName="[Measures].[robbery rate]" caption="robbery rate" measure="1" displayFolder="" measureGroup="Precinct Crimes" count="0"/>
    <cacheHierarchy uniqueName="[Measures].[fel. assault rate]" caption="fel. assault rate" measure="1" displayFolder="" measureGroup="Precinct Crimes" count="0"/>
    <cacheHierarchy uniqueName="[Measures].[burglary rate]" caption="burglary rate" measure="1" displayFolder="" measureGroup="Precinct Crimes" count="0"/>
    <cacheHierarchy uniqueName="[Measures].[gr. larceny rate]" caption="gr. larceny rate" measure="1" displayFolder="" measureGroup="Precinct Crimes" count="0"/>
    <cacheHierarchy uniqueName="[Measures].[G.L.A rate]" caption="G.L.A rate" measure="1" displayFolder="" measureGroup="Precinct Crimes" count="0"/>
    <cacheHierarchy uniqueName="[Measures].[__XL_Count Table1]" caption="__XL_Count Table1" measure="1" displayFolder="" measureGroup="Precinct Locations" count="0" hidden="1"/>
    <cacheHierarchy uniqueName="[Measures].[__XL_Count Table14]" caption="__XL_Count Table14" measure="1" displayFolder="" measureGroup="Precinct Crimes" count="0" hidden="1"/>
    <cacheHierarchy uniqueName="[Measures].[__XL_Count Table4]" caption="__XL_Count Table4" measure="1" displayFolder="" measureGroup="Borough Names" count="0" hidden="1"/>
    <cacheHierarchy uniqueName="[Measures].[__XL_Count Table13]" caption="__XL_Count Table13" measure="1" displayFolder="" measureGroup="Boroughs Median" count="0" hidden="1"/>
    <cacheHierarchy uniqueName="[Measures].[__XL_Count Table2]" caption="__XL_Count Table2" measure="1" displayFolder="" measureGroup="Population Density" count="0" hidden="1"/>
    <cacheHierarchy uniqueName="[Measures].[__No measures defined]" caption="__No measures defined" measure="1" displayFolder="" count="0" hidden="1"/>
  </cacheHierarchies>
  <kpis count="0"/>
  <dimensions count="5">
    <dimension name="Boroughs Median" uniqueName="[Boroughs Median]" caption="Boroughs Median"/>
    <dimension measure="1" name="Measures" uniqueName="[Measures]" caption="Measures"/>
    <dimension name="Population Density" uniqueName="[Population Density]" caption="Population Density"/>
    <dimension name="Precinct Crimes" uniqueName="[Precinct Crimes]" caption="Precinct Crimes"/>
    <dimension name="Precinct Locations" uniqueName="[Precinct Locations]" caption="Precinct Locations"/>
  </dimensions>
  <measureGroups count="5">
    <measureGroup name="Borough Names" caption="Borough Names"/>
    <measureGroup name="Boroughs Median" caption="Boroughs Median"/>
    <measureGroup name="Population Density" caption="Population Density"/>
    <measureGroup name="Precinct Crimes" caption="Precinct Crimes"/>
    <measureGroup name="Precinct Locations" caption="Precinct Locations"/>
  </measureGroups>
  <maps count="5">
    <map measureGroup="1" dimension="0"/>
    <map measureGroup="2" dimension="2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Sanchez" refreshedDate="45092.823474421297" createdVersion="8" refreshedVersion="8" minRefreshableVersion="3" recordCount="0" supportSubquery="1" supportAdvancedDrill="1" xr:uid="{599EEF02-9F8D-4740-98B0-C7107746313B}">
  <cacheSource type="external" connectionId="2"/>
  <cacheFields count="2">
    <cacheField name="[Precinct Locations].[Borough].[Borough]" caption="Borough" numFmtId="0" hierarchy="24" level="1">
      <sharedItems count="5">
        <s v="Bronx"/>
        <s v="Brooklyn"/>
        <s v="Manhattan"/>
        <s v="Queens"/>
        <s v="Staten Island"/>
      </sharedItems>
    </cacheField>
    <cacheField name="[Measures].[Sum of All Crimes]" caption="Sum of All Crimes" numFmtId="0" hierarchy="28" level="32767"/>
  </cacheFields>
  <cacheHierarchies count="78">
    <cacheHierarchy uniqueName="[Boroughs Median].[Borough]" caption="Borough" attribute="1" defaultMemberUniqueName="[Boroughs Median].[Borough].[All]" allUniqueName="[Boroughs Median].[Borough].[All]" dimensionUniqueName="[Boroughs Median]" displayFolder="" count="0" memberValueDatatype="130" unbalanced="0"/>
    <cacheHierarchy uniqueName="[Boroughs Median].[Median]" caption="Median" attribute="1" defaultMemberUniqueName="[Boroughs Median].[Median].[All]" allUniqueName="[Boroughs Median].[Median].[All]" dimensionUniqueName="[Boroughs Median]" displayFolder="" count="0" memberValueDatatype="20" unbalanced="0"/>
    <cacheHierarchy uniqueName="[Population Density].[Borough]" caption="Borough" attribute="1" defaultMemberUniqueName="[Population Density].[Borough].[All]" allUniqueName="[Population Density].[Borough].[All]" dimensionUniqueName="[Population Density]" displayFolder="" count="0" memberValueDatatype="13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memberValueDatatype="5" unbalanced="0"/>
    <cacheHierarchy uniqueName="[Precinct Crimes].[All Crimes]" caption="All Crimes" attribute="1" defaultMemberUniqueName="[Precinct Crimes].[All Crimes].[All]" allUniqueName="[Precinct Crimes].[All Crimes].[All]" dimensionUniqueName="[Precinct Crimes]" displayFolder="" count="0" memberValueDatatype="20" unbalanced="0"/>
    <cacheHierarchy uniqueName="[Precinct Crimes].[Area (Sq. mi)]" caption="Area (Sq. mi)" attribute="1" defaultMemberUniqueName="[Precinct Crimes].[Area (Sq. mi)].[All]" allUniqueName="[Precinct Crimes].[Area (Sq. mi)].[All]" dimensionUniqueName="[Precinct Crimes]" displayFolder="" count="0" memberValueDatatype="5" unbalanced="0"/>
    <cacheHierarchy uniqueName="[Precinct Crimes].[Burglary]" caption="Burglary" attribute="1" defaultMemberUniqueName="[Precinct Crimes].[Burglary].[All]" allUniqueName="[Precinct Crimes].[Burglary].[All]" dimensionUniqueName="[Precinct Crimes]" displayFolder="" count="0" memberValueDatatype="20" unbalanced="0"/>
    <cacheHierarchy uniqueName="[Precinct Crimes].[Crime Rate]" caption="Crime Rate" attribute="1" defaultMemberUniqueName="[Precinct Crimes].[Crime Rate].[All]" allUniqueName="[Precinct Crimes].[Crime Rate].[All]" dimensionUniqueName="[Precinct Crimes]" displayFolder="" count="0" memberValueDatatype="5" unbalanced="0"/>
    <cacheHierarchy uniqueName="[Precinct Crimes].[Density]" caption="Density" attribute="1" defaultMemberUniqueName="[Precinct Crimes].[Density].[All]" allUniqueName="[Precinct Crimes].[Density].[All]" dimensionUniqueName="[Precinct Crimes]" displayFolder="" count="0" memberValueDatatype="5" unbalanced="0"/>
    <cacheHierarchy uniqueName="[Precinct Crimes].[Fel. Assault]" caption="Fel. Assault" attribute="1" defaultMemberUniqueName="[Precinct Crimes].[Fel. Assault].[All]" allUniqueName="[Precinct Crimes].[Fel. Assault].[All]" dimensionUniqueName="[Precinct Crimes]" displayFolder="" count="0" memberValueDatatype="20" unbalanced="0"/>
    <cacheHierarchy uniqueName="[Precinct Crimes].[G.L.A]" caption="G.L.A" attribute="1" defaultMemberUniqueName="[Precinct Crimes].[G.L.A].[All]" allUniqueName="[Precinct Crimes].[G.L.A].[All]" dimensionUniqueName="[Precinct Crimes]" displayFolder="" count="0" memberValueDatatype="20" unbalanced="0"/>
    <cacheHierarchy uniqueName="[Precinct Crimes].[Gr. Larceny]" caption="Gr. Larceny" attribute="1" defaultMemberUniqueName="[Precinct Crimes].[Gr. Larceny].[All]" allUniqueName="[Precinct Crimes].[Gr. Larceny].[All]" dimensionUniqueName="[Precinct Crimes]" displayFolder="" count="0" memberValueDatatype="20" unbalanced="0"/>
    <cacheHierarchy uniqueName="[Precinct Crimes].[Murder]" caption="Murder" attribute="1" defaultMemberUniqueName="[Precinct Crimes].[Murder].[All]" allUniqueName="[Precinct Crimes].[Murder].[All]" dimensionUniqueName="[Precinct Crimes]" displayFolder="" count="0" memberValueDatatype="20" unbalanced="0"/>
    <cacheHierarchy uniqueName="[Precinct Crimes].[Non-violent %]" caption="Non-violent %" attribute="1" defaultMemberUniqueName="[Precinct Crimes].[Non-violent %].[All]" allUniqueName="[Precinct Crimes].[Non-violent %].[All]" dimensionUniqueName="[Precinct Crimes]" displayFolder="" count="0" memberValueDatatype="5" unbalanced="0"/>
    <cacheHierarchy uniqueName="[Precinct Crimes].[Non-Violent Crimes]" caption="Non-Violent Crimes" attribute="1" defaultMemberUniqueName="[Precinct Crimes].[Non-Violent Crimes].[All]" allUniqueName="[Precinct Crimes].[Non-Violent Crimes].[All]" dimensionUniqueName="[Precinct Crimes]" displayFolder="" count="0" memberValueDatatype="20" unbalanced="0"/>
    <cacheHierarchy uniqueName="[Precinct Crimes].[N-V crime rate]" caption="N-V crime rate" attribute="1" defaultMemberUniqueName="[Precinct Crimes].[N-V crime rate].[All]" allUniqueName="[Precinct Crimes].[N-V crime rate].[All]" dimensionUniqueName="[Precinct Crimes]" displayFolder="" count="0" memberValueDatatype="5" unbalanced="0"/>
    <cacheHierarchy uniqueName="[Precinct Crimes].[Population]" caption="Population" attribute="1" defaultMemberUniqueName="[Precinct Crimes].[Population].[All]" allUniqueName="[Precinct Crimes].[Population].[All]" dimensionUniqueName="[Precinct Crimes]" displayFolder="" count="0" memberValueDatatype="20" unbalanced="0"/>
    <cacheHierarchy uniqueName="[Precinct Crimes].[Precinct]" caption="Precinct" attribute="1" defaultMemberUniqueName="[Precinct Crimes].[Precinct].[All]" allUniqueName="[Precinct Crimes].[Precinct].[All]" dimensionUniqueName="[Precinct Crimes]" displayFolder="" count="0" memberValueDatatype="20" unbalanced="0"/>
    <cacheHierarchy uniqueName="[Precinct Crimes].[R*pe]" caption="R*pe" attribute="1" defaultMemberUniqueName="[Precinct Crimes].[R*pe].[All]" allUniqueName="[Precinct Crimes].[R*pe].[All]" dimensionUniqueName="[Precinct Crimes]" displayFolder="" count="0" memberValueDatatype="20" unbalanced="0"/>
    <cacheHierarchy uniqueName="[Precinct Crimes].[Robbery]" caption="Robbery" attribute="1" defaultMemberUniqueName="[Precinct Crimes].[Robbery].[All]" allUniqueName="[Precinct Crimes].[Robbery].[All]" dimensionUniqueName="[Precinct Crimes]" displayFolder="" count="0" memberValueDatatype="20" unbalanced="0"/>
    <cacheHierarchy uniqueName="[Precinct Crimes].[Violent %]" caption="Violent %" attribute="1" defaultMemberUniqueName="[Precinct Crimes].[Violent %].[All]" allUniqueName="[Precinct Crimes].[Violent %].[All]" dimensionUniqueName="[Precinct Crimes]" displayFolder="" count="0" memberValueDatatype="5" unbalanced="0"/>
    <cacheHierarchy uniqueName="[Precinct Crimes].[Violent Crime rate]" caption="Violent Crime rate" attribute="1" defaultMemberUniqueName="[Precinct Crimes].[Violent Crime rate].[All]" allUniqueName="[Precinct Crimes].[Violent Crime rate].[All]" dimensionUniqueName="[Precinct Crimes]" displayFolder="" count="0" memberValueDatatype="5" unbalanced="0"/>
    <cacheHierarchy uniqueName="[Precinct Crimes].[Violent Crimes]" caption="Violent Crimes" attribute="1" defaultMemberUniqueName="[Precinct Crimes].[Violent Crimes].[All]" allUniqueName="[Precinct Crimes].[Violent Crimes].[All]" dimensionUniqueName="[Precinct Crimes]" displayFolder="" count="0" memberValueDatatype="20" unbalanced="0"/>
    <cacheHierarchy uniqueName="[Precinct Locations].[Area (Sq. mi)]" caption="Area (Sq. mi)" attribute="1" defaultMemberUniqueName="[Precinct Locations].[Area (Sq. mi)].[All]" allUniqueName="[Precinct Locations].[Area (Sq. mi)].[All]" dimensionUniqueName="[Precinct Locations]" displayFolder="" count="0" memberValueDatatype="5" unbalanced="0"/>
    <cacheHierarchy uniqueName="[Precinct Locations].[Borough]" caption="Borough" attribute="1" defaultMemberUniqueName="[Precinct Locations].[Borough].[All]" allUniqueName="[Precinct Locations].[Borough].[All]" dimensionUniqueName="[Precinct Locations]" displayFolder="" count="2" memberValueDatatype="130" unbalanced="0">
      <fieldsUsage count="2">
        <fieldUsage x="-1"/>
        <fieldUsage x="0"/>
      </fieldsUsage>
    </cacheHierarchy>
    <cacheHierarchy uniqueName="[Precinct Locations].[Precinct]" caption="Precinct" attribute="1" defaultMemberUniqueName="[Precinct Locations].[Precinct].[All]" allUniqueName="[Precinct Locations].[Precinct].[All]" dimensionUniqueName="[Precinct Locations]" displayFolder="" count="0" memberValueDatatype="20" unbalanced="0"/>
    <cacheHierarchy uniqueName="[Borough Names].[Borough]" caption="Borough" attribute="1" defaultMemberUniqueName="[Borough Names].[Borough].[All]" allUniqueName="[Borough Names].[Borough].[All]" dimensionUniqueName="[Borough Names]" displayFolder="" count="0" memberValueDatatype="130" unbalanced="0" hidden="1"/>
    <cacheHierarchy uniqueName="[Measures].[Sum of Population]" caption="Sum of Population" measure="1" displayFolder="" measureGroup="Precinct Crim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ll Crimes]" caption="Sum of All Crimes" measure="1" displayFolder="" measureGroup="Precinct Crim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rea (Sq. mi)]" caption="Sum of Area (Sq. mi)" measure="1" displayFolder="" measureGroup="Precinct 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Borough]" caption="Count of Borough" measure="1" displayFolder="" measureGroup="Precinct 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ecinct]" caption="Count of Precinct" measure="1" displayFolder="" measureGroup="Precinct Crim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dian]" caption="Sum of Median" measure="1" displayFolder="" measureGroup="Boroughs Media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iolent Crimes]" caption="Sum of 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iolent %]" caption="Sum of Violent %" measure="1" displayFolder="" measureGroup="Precinct Crim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on-Violent Crimes]" caption="Sum of Non-Violent Crimes" measure="1" displayFolder="" measureGroup="Precinct Crim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on-violent %]" caption="Sum of Non-violent %" measure="1" displayFolder="" measureGroup="Precinct Crim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rime Rate]" caption="Sum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rime Rate]" caption="Average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pulation Density]" caption="Sum of Population Density" measure="1" displayFolder="" measureGroup="Population Density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urglary]" caption="Sum of Burglary" measure="1" displayFolder="" measureGroup="Precinct Crim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el. Assault]" caption="Sum of Fel. Assault" measure="1" displayFolder="" measureGroup="Precinct Cri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.L.A]" caption="Sum of G.L.A" measure="1" displayFolder="" measureGroup="Precinct Crim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. Larceny]" caption="Sum of Gr. Larceny" measure="1" displayFolder="" measureGroup="Precinct Crim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urder]" caption="Sum of Murder" measure="1" displayFolder="" measureGroup="Precinct Crim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*pe]" caption="Sum of R*pe" measure="1" displayFolder="" measureGroup="Precinct Crimes" count="0"/>
    <cacheHierarchy uniqueName="[Measures].[Sum of Robbery]" caption="Sum of Robbery" measure="1" displayFolder="" measureGroup="Precinct Crime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tal Pop.]" caption="Total Pop." measure="1" displayFolder="" measureGroup="Precinct Crimes" count="0"/>
    <cacheHierarchy uniqueName="[Measures].[Total Violent]" caption="Total Violent" measure="1" displayFolder="" measureGroup="Precinct Crimes" count="0"/>
    <cacheHierarchy uniqueName="[Measures].[Total Non-violent]" caption="Total Non-violent" measure="1" displayFolder="" measureGroup="Precinct Crimes" count="0"/>
    <cacheHierarchy uniqueName="[Measures].[City Crime rate]" caption="City Crime rate" measure="1" displayFolder="" measureGroup="Precinct Crimes" count="0"/>
    <cacheHierarchy uniqueName="[Measures].[City crime that is V]" caption="City crime that is V" measure="1" displayFolder="" measureGroup="Precinct Crimes" count="0"/>
    <cacheHierarchy uniqueName="[Measures].[City crime that is N-V]" caption="City crime that is N-V" measure="1" displayFolder="" measureGroup="Precinct Crimes" count="0"/>
    <cacheHierarchy uniqueName="[Measures].[Total area]" caption="Total area" measure="1" displayFolder="" measureGroup="Precinct Locations" count="0"/>
    <cacheHierarchy uniqueName="[Measures].[city violent crime rate]" caption="city violent crime rate" measure="1" displayFolder="" measureGroup="Precinct Crimes" count="0"/>
    <cacheHierarchy uniqueName="[Measures].[city n-v crime rate]" caption="city n-v crime rate" measure="1" displayFolder="" measureGroup="Precinct Crimes" count="0"/>
    <cacheHierarchy uniqueName="[Measures].[tot. murders]" caption="tot. murders" measure="1" displayFolder="" measureGroup="Precinct Crimes" count="0"/>
    <cacheHierarchy uniqueName="[Measures].[tot. rape]" caption="tot. rape" measure="1" displayFolder="" measureGroup="Precinct Crimes" count="0"/>
    <cacheHierarchy uniqueName="[Measures].[tot. robbery]" caption="tot. robbery" measure="1" displayFolder="" measureGroup="Precinct Crimes" count="0"/>
    <cacheHierarchy uniqueName="[Measures].[tot. felony assault]" caption="tot. felony assault" measure="1" displayFolder="" measureGroup="Precinct Crimes" count="0"/>
    <cacheHierarchy uniqueName="[Measures].[tot. burglary]" caption="tot. burglary" measure="1" displayFolder="" measureGroup="Precinct Crimes" count="0"/>
    <cacheHierarchy uniqueName="[Measures].[tot. grand larceny]" caption="tot. grand larceny" measure="1" displayFolder="" measureGroup="Precinct Crimes" count="0"/>
    <cacheHierarchy uniqueName="[Measures].[tot. G.L.A]" caption="tot. G.L.A" measure="1" displayFolder="" measureGroup="Precinct Crimes" count="0"/>
    <cacheHierarchy uniqueName="[Measures].[Tot. crimes]" caption="Tot. crimes" measure="1" displayFolder="" measureGroup="Precinct Crimes" count="0"/>
    <cacheHierarchy uniqueName="[Measures].[citywide pop. density]" caption="citywide pop. density" measure="1" displayFolder="" measureGroup="Precinct Locations" count="0"/>
    <cacheHierarchy uniqueName="[Measures].[murder rate]" caption="murder rate" measure="1" displayFolder="" measureGroup="Precinct Crimes" count="0"/>
    <cacheHierarchy uniqueName="[Measures].[rape rate]" caption="rape rate" measure="1" displayFolder="" measureGroup="Precinct Crimes" count="0"/>
    <cacheHierarchy uniqueName="[Measures].[robbery rate]" caption="robbery rate" measure="1" displayFolder="" measureGroup="Precinct Crimes" count="0"/>
    <cacheHierarchy uniqueName="[Measures].[fel. assault rate]" caption="fel. assault rate" measure="1" displayFolder="" measureGroup="Precinct Crimes" count="0"/>
    <cacheHierarchy uniqueName="[Measures].[burglary rate]" caption="burglary rate" measure="1" displayFolder="" measureGroup="Precinct Crimes" count="0"/>
    <cacheHierarchy uniqueName="[Measures].[gr. larceny rate]" caption="gr. larceny rate" measure="1" displayFolder="" measureGroup="Precinct Crimes" count="0"/>
    <cacheHierarchy uniqueName="[Measures].[G.L.A rate]" caption="G.L.A rate" measure="1" displayFolder="" measureGroup="Precinct Crimes" count="0"/>
    <cacheHierarchy uniqueName="[Measures].[__XL_Count Table1]" caption="__XL_Count Table1" measure="1" displayFolder="" measureGroup="Precinct Locations" count="0" hidden="1"/>
    <cacheHierarchy uniqueName="[Measures].[__XL_Count Table14]" caption="__XL_Count Table14" measure="1" displayFolder="" measureGroup="Precinct Crimes" count="0" hidden="1"/>
    <cacheHierarchy uniqueName="[Measures].[__XL_Count Table4]" caption="__XL_Count Table4" measure="1" displayFolder="" measureGroup="Borough Names" count="0" hidden="1"/>
    <cacheHierarchy uniqueName="[Measures].[__XL_Count Table13]" caption="__XL_Count Table13" measure="1" displayFolder="" measureGroup="Boroughs Median" count="0" hidden="1"/>
    <cacheHierarchy uniqueName="[Measures].[__XL_Count Table2]" caption="__XL_Count Table2" measure="1" displayFolder="" measureGroup="Population Density" count="0" hidden="1"/>
    <cacheHierarchy uniqueName="[Measures].[__No measures defined]" caption="__No measures defined" measure="1" displayFolder="" count="0" hidden="1"/>
  </cacheHierarchies>
  <kpis count="0"/>
  <dimensions count="5">
    <dimension name="Boroughs Median" uniqueName="[Boroughs Median]" caption="Boroughs Median"/>
    <dimension measure="1" name="Measures" uniqueName="[Measures]" caption="Measures"/>
    <dimension name="Population Density" uniqueName="[Population Density]" caption="Population Density"/>
    <dimension name="Precinct Crimes" uniqueName="[Precinct Crimes]" caption="Precinct Crimes"/>
    <dimension name="Precinct Locations" uniqueName="[Precinct Locations]" caption="Precinct Locations"/>
  </dimensions>
  <measureGroups count="5">
    <measureGroup name="Borough Names" caption="Borough Names"/>
    <measureGroup name="Boroughs Median" caption="Boroughs Median"/>
    <measureGroup name="Population Density" caption="Population Density"/>
    <measureGroup name="Precinct Crimes" caption="Precinct Crimes"/>
    <measureGroup name="Precinct Locations" caption="Precinct Locations"/>
  </measureGroups>
  <maps count="5">
    <map measureGroup="1" dimension="0"/>
    <map measureGroup="2" dimension="2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Sanchez" refreshedDate="45092.823476273152" createdVersion="8" refreshedVersion="8" minRefreshableVersion="3" recordCount="0" supportSubquery="1" supportAdvancedDrill="1" xr:uid="{84B6F3BA-DF95-4D94-90C8-35B9C8FE1A90}">
  <cacheSource type="external" connectionId="2"/>
  <cacheFields count="4">
    <cacheField name="[Precinct Locations].[Borough].[Borough]" caption="Borough" numFmtId="0" hierarchy="24" level="1">
      <sharedItems count="5">
        <s v="Bronx"/>
        <s v="Brooklyn"/>
        <s v="Manhattan"/>
        <s v="Queens"/>
        <s v="Staten Island"/>
      </sharedItems>
    </cacheField>
    <cacheField name="[Measures].[Sum of Non-Violent Crimes]" caption="Sum of Non-Violent Crimes" numFmtId="0" hierarchy="35" level="32767"/>
    <cacheField name="[Measures].[Sum of Violent Crimes]" caption="Sum of Violent Crimes" numFmtId="0" hierarchy="33" level="32767"/>
    <cacheField name="[Measures].[Sum of All Crimes]" caption="Sum of All Crimes" numFmtId="0" hierarchy="28" level="32767"/>
  </cacheFields>
  <cacheHierarchies count="78">
    <cacheHierarchy uniqueName="[Boroughs Median].[Borough]" caption="Borough" attribute="1" defaultMemberUniqueName="[Boroughs Median].[Borough].[All]" allUniqueName="[Boroughs Median].[Borough].[All]" dimensionUniqueName="[Boroughs Median]" displayFolder="" count="0" memberValueDatatype="130" unbalanced="0"/>
    <cacheHierarchy uniqueName="[Boroughs Median].[Median]" caption="Median" attribute="1" defaultMemberUniqueName="[Boroughs Median].[Median].[All]" allUniqueName="[Boroughs Median].[Median].[All]" dimensionUniqueName="[Boroughs Median]" displayFolder="" count="0" memberValueDatatype="20" unbalanced="0"/>
    <cacheHierarchy uniqueName="[Population Density].[Borough]" caption="Borough" attribute="1" defaultMemberUniqueName="[Population Density].[Borough].[All]" allUniqueName="[Population Density].[Borough].[All]" dimensionUniqueName="[Population Density]" displayFolder="" count="0" memberValueDatatype="13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memberValueDatatype="5" unbalanced="0"/>
    <cacheHierarchy uniqueName="[Precinct Crimes].[All Crimes]" caption="All Crimes" attribute="1" defaultMemberUniqueName="[Precinct Crimes].[All Crimes].[All]" allUniqueName="[Precinct Crimes].[All Crimes].[All]" dimensionUniqueName="[Precinct Crimes]" displayFolder="" count="0" memberValueDatatype="20" unbalanced="0"/>
    <cacheHierarchy uniqueName="[Precinct Crimes].[Area (Sq. mi)]" caption="Area (Sq. mi)" attribute="1" defaultMemberUniqueName="[Precinct Crimes].[Area (Sq. mi)].[All]" allUniqueName="[Precinct Crimes].[Area (Sq. mi)].[All]" dimensionUniqueName="[Precinct Crimes]" displayFolder="" count="0" memberValueDatatype="5" unbalanced="0"/>
    <cacheHierarchy uniqueName="[Precinct Crimes].[Burglary]" caption="Burglary" attribute="1" defaultMemberUniqueName="[Precinct Crimes].[Burglary].[All]" allUniqueName="[Precinct Crimes].[Burglary].[All]" dimensionUniqueName="[Precinct Crimes]" displayFolder="" count="0" memberValueDatatype="20" unbalanced="0"/>
    <cacheHierarchy uniqueName="[Precinct Crimes].[Crime Rate]" caption="Crime Rate" attribute="1" defaultMemberUniqueName="[Precinct Crimes].[Crime Rate].[All]" allUniqueName="[Precinct Crimes].[Crime Rate].[All]" dimensionUniqueName="[Precinct Crimes]" displayFolder="" count="0" memberValueDatatype="5" unbalanced="0"/>
    <cacheHierarchy uniqueName="[Precinct Crimes].[Density]" caption="Density" attribute="1" defaultMemberUniqueName="[Precinct Crimes].[Density].[All]" allUniqueName="[Precinct Crimes].[Density].[All]" dimensionUniqueName="[Precinct Crimes]" displayFolder="" count="0" memberValueDatatype="5" unbalanced="0"/>
    <cacheHierarchy uniqueName="[Precinct Crimes].[Fel. Assault]" caption="Fel. Assault" attribute="1" defaultMemberUniqueName="[Precinct Crimes].[Fel. Assault].[All]" allUniqueName="[Precinct Crimes].[Fel. Assault].[All]" dimensionUniqueName="[Precinct Crimes]" displayFolder="" count="0" memberValueDatatype="20" unbalanced="0"/>
    <cacheHierarchy uniqueName="[Precinct Crimes].[G.L.A]" caption="G.L.A" attribute="1" defaultMemberUniqueName="[Precinct Crimes].[G.L.A].[All]" allUniqueName="[Precinct Crimes].[G.L.A].[All]" dimensionUniqueName="[Precinct Crimes]" displayFolder="" count="0" memberValueDatatype="20" unbalanced="0"/>
    <cacheHierarchy uniqueName="[Precinct Crimes].[Gr. Larceny]" caption="Gr. Larceny" attribute="1" defaultMemberUniqueName="[Precinct Crimes].[Gr. Larceny].[All]" allUniqueName="[Precinct Crimes].[Gr. Larceny].[All]" dimensionUniqueName="[Precinct Crimes]" displayFolder="" count="0" memberValueDatatype="20" unbalanced="0"/>
    <cacheHierarchy uniqueName="[Precinct Crimes].[Murder]" caption="Murder" attribute="1" defaultMemberUniqueName="[Precinct Crimes].[Murder].[All]" allUniqueName="[Precinct Crimes].[Murder].[All]" dimensionUniqueName="[Precinct Crimes]" displayFolder="" count="0" memberValueDatatype="20" unbalanced="0"/>
    <cacheHierarchy uniqueName="[Precinct Crimes].[Non-violent %]" caption="Non-violent %" attribute="1" defaultMemberUniqueName="[Precinct Crimes].[Non-violent %].[All]" allUniqueName="[Precinct Crimes].[Non-violent %].[All]" dimensionUniqueName="[Precinct Crimes]" displayFolder="" count="0" memberValueDatatype="5" unbalanced="0"/>
    <cacheHierarchy uniqueName="[Precinct Crimes].[Non-Violent Crimes]" caption="Non-Violent Crimes" attribute="1" defaultMemberUniqueName="[Precinct Crimes].[Non-Violent Crimes].[All]" allUniqueName="[Precinct Crimes].[Non-Violent Crimes].[All]" dimensionUniqueName="[Precinct Crimes]" displayFolder="" count="0" memberValueDatatype="20" unbalanced="0"/>
    <cacheHierarchy uniqueName="[Precinct Crimes].[N-V crime rate]" caption="N-V crime rate" attribute="1" defaultMemberUniqueName="[Precinct Crimes].[N-V crime rate].[All]" allUniqueName="[Precinct Crimes].[N-V crime rate].[All]" dimensionUniqueName="[Precinct Crimes]" displayFolder="" count="0" memberValueDatatype="5" unbalanced="0"/>
    <cacheHierarchy uniqueName="[Precinct Crimes].[Population]" caption="Population" attribute="1" defaultMemberUniqueName="[Precinct Crimes].[Population].[All]" allUniqueName="[Precinct Crimes].[Population].[All]" dimensionUniqueName="[Precinct Crimes]" displayFolder="" count="0" memberValueDatatype="20" unbalanced="0"/>
    <cacheHierarchy uniqueName="[Precinct Crimes].[Precinct]" caption="Precinct" attribute="1" defaultMemberUniqueName="[Precinct Crimes].[Precinct].[All]" allUniqueName="[Precinct Crimes].[Precinct].[All]" dimensionUniqueName="[Precinct Crimes]" displayFolder="" count="0" memberValueDatatype="20" unbalanced="0"/>
    <cacheHierarchy uniqueName="[Precinct Crimes].[R*pe]" caption="R*pe" attribute="1" defaultMemberUniqueName="[Precinct Crimes].[R*pe].[All]" allUniqueName="[Precinct Crimes].[R*pe].[All]" dimensionUniqueName="[Precinct Crimes]" displayFolder="" count="0" memberValueDatatype="20" unbalanced="0"/>
    <cacheHierarchy uniqueName="[Precinct Crimes].[Robbery]" caption="Robbery" attribute="1" defaultMemberUniqueName="[Precinct Crimes].[Robbery].[All]" allUniqueName="[Precinct Crimes].[Robbery].[All]" dimensionUniqueName="[Precinct Crimes]" displayFolder="" count="0" memberValueDatatype="20" unbalanced="0"/>
    <cacheHierarchy uniqueName="[Precinct Crimes].[Violent %]" caption="Violent %" attribute="1" defaultMemberUniqueName="[Precinct Crimes].[Violent %].[All]" allUniqueName="[Precinct Crimes].[Violent %].[All]" dimensionUniqueName="[Precinct Crimes]" displayFolder="" count="0" memberValueDatatype="5" unbalanced="0"/>
    <cacheHierarchy uniqueName="[Precinct Crimes].[Violent Crime rate]" caption="Violent Crime rate" attribute="1" defaultMemberUniqueName="[Precinct Crimes].[Violent Crime rate].[All]" allUniqueName="[Precinct Crimes].[Violent Crime rate].[All]" dimensionUniqueName="[Precinct Crimes]" displayFolder="" count="0" memberValueDatatype="5" unbalanced="0"/>
    <cacheHierarchy uniqueName="[Precinct Crimes].[Violent Crimes]" caption="Violent Crimes" attribute="1" defaultMemberUniqueName="[Precinct Crimes].[Violent Crimes].[All]" allUniqueName="[Precinct Crimes].[Violent Crimes].[All]" dimensionUniqueName="[Precinct Crimes]" displayFolder="" count="0" memberValueDatatype="20" unbalanced="0"/>
    <cacheHierarchy uniqueName="[Precinct Locations].[Area (Sq. mi)]" caption="Area (Sq. mi)" attribute="1" defaultMemberUniqueName="[Precinct Locations].[Area (Sq. mi)].[All]" allUniqueName="[Precinct Locations].[Area (Sq. mi)].[All]" dimensionUniqueName="[Precinct Locations]" displayFolder="" count="0" memberValueDatatype="5" unbalanced="0"/>
    <cacheHierarchy uniqueName="[Precinct Locations].[Borough]" caption="Borough" attribute="1" defaultMemberUniqueName="[Precinct Locations].[Borough].[All]" allUniqueName="[Precinct Locations].[Borough].[All]" dimensionUniqueName="[Precinct Locations]" displayFolder="" count="2" memberValueDatatype="130" unbalanced="0">
      <fieldsUsage count="2">
        <fieldUsage x="-1"/>
        <fieldUsage x="0"/>
      </fieldsUsage>
    </cacheHierarchy>
    <cacheHierarchy uniqueName="[Precinct Locations].[Precinct]" caption="Precinct" attribute="1" defaultMemberUniqueName="[Precinct Locations].[Precinct].[All]" allUniqueName="[Precinct Locations].[Precinct].[All]" dimensionUniqueName="[Precinct Locations]" displayFolder="" count="0" memberValueDatatype="20" unbalanced="0"/>
    <cacheHierarchy uniqueName="[Borough Names].[Borough]" caption="Borough" attribute="1" defaultMemberUniqueName="[Borough Names].[Borough].[All]" allUniqueName="[Borough Names].[Borough].[All]" dimensionUniqueName="[Borough Names]" displayFolder="" count="0" memberValueDatatype="130" unbalanced="0" hidden="1"/>
    <cacheHierarchy uniqueName="[Measures].[Sum of Population]" caption="Sum of Population" measure="1" displayFolder="" measureGroup="Precinct Crime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All Crimes]" caption="Sum of All Crimes" measure="1" displayFolder="" measureGroup="Precinct Crime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rea (Sq. mi)]" caption="Sum of Area (Sq. mi)" measure="1" displayFolder="" measureGroup="Precinct Loca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Borough]" caption="Count of Borough" measure="1" displayFolder="" measureGroup="Precinct Loca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ecinct]" caption="Count of Precinct" measure="1" displayFolder="" measureGroup="Precinct Crime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Median]" caption="Sum of Median" measure="1" displayFolder="" measureGroup="Boroughs Media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iolent Crimes]" caption="Sum of Violent Crimes" measure="1" displayFolder="" measureGroup="Precinct Crim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Violent %]" caption="Sum of Violent %" measure="1" displayFolder="" measureGroup="Precinct Crim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on-Violent Crimes]" caption="Sum of Non-Violent Crimes" measure="1" displayFolder="" measureGroup="Precinct Crim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Non-violent %]" caption="Sum of Non-violent %" measure="1" displayFolder="" measureGroup="Precinct Crime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rime Rate]" caption="Sum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rime Rate]" caption="Average of Crime Rate" measure="1" displayFolder="" measureGroup="Precinct Crime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pulation Density]" caption="Sum of Population Density" measure="1" displayFolder="" measureGroup="Population Density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urglary]" caption="Sum of Burglary" measure="1" displayFolder="" measureGroup="Precinct Crime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el. Assault]" caption="Sum of Fel. Assault" measure="1" displayFolder="" measureGroup="Precinct Crime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.L.A]" caption="Sum of G.L.A" measure="1" displayFolder="" measureGroup="Precinct Crim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Gr. Larceny]" caption="Sum of Gr. Larceny" measure="1" displayFolder="" measureGroup="Precinct Crim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urder]" caption="Sum of Murder" measure="1" displayFolder="" measureGroup="Precinct Crime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*pe]" caption="Sum of R*pe" measure="1" displayFolder="" measureGroup="Precinct Crimes" count="0"/>
    <cacheHierarchy uniqueName="[Measures].[Sum of Robbery]" caption="Sum of Robbery" measure="1" displayFolder="" measureGroup="Precinct Crime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Total Pop.]" caption="Total Pop." measure="1" displayFolder="" measureGroup="Precinct Crimes" count="0"/>
    <cacheHierarchy uniqueName="[Measures].[Total Violent]" caption="Total Violent" measure="1" displayFolder="" measureGroup="Precinct Crimes" count="0"/>
    <cacheHierarchy uniqueName="[Measures].[Total Non-violent]" caption="Total Non-violent" measure="1" displayFolder="" measureGroup="Precinct Crimes" count="0"/>
    <cacheHierarchy uniqueName="[Measures].[City Crime rate]" caption="City Crime rate" measure="1" displayFolder="" measureGroup="Precinct Crimes" count="0"/>
    <cacheHierarchy uniqueName="[Measures].[City crime that is V]" caption="City crime that is V" measure="1" displayFolder="" measureGroup="Precinct Crimes" count="0"/>
    <cacheHierarchy uniqueName="[Measures].[City crime that is N-V]" caption="City crime that is N-V" measure="1" displayFolder="" measureGroup="Precinct Crimes" count="0"/>
    <cacheHierarchy uniqueName="[Measures].[Total area]" caption="Total area" measure="1" displayFolder="" measureGroup="Precinct Locations" count="0"/>
    <cacheHierarchy uniqueName="[Measures].[city violent crime rate]" caption="city violent crime rate" measure="1" displayFolder="" measureGroup="Precinct Crimes" count="0"/>
    <cacheHierarchy uniqueName="[Measures].[city n-v crime rate]" caption="city n-v crime rate" measure="1" displayFolder="" measureGroup="Precinct Crimes" count="0"/>
    <cacheHierarchy uniqueName="[Measures].[tot. murders]" caption="tot. murders" measure="1" displayFolder="" measureGroup="Precinct Crimes" count="0"/>
    <cacheHierarchy uniqueName="[Measures].[tot. rape]" caption="tot. rape" measure="1" displayFolder="" measureGroup="Precinct Crimes" count="0"/>
    <cacheHierarchy uniqueName="[Measures].[tot. robbery]" caption="tot. robbery" measure="1" displayFolder="" measureGroup="Precinct Crimes" count="0"/>
    <cacheHierarchy uniqueName="[Measures].[tot. felony assault]" caption="tot. felony assault" measure="1" displayFolder="" measureGroup="Precinct Crimes" count="0"/>
    <cacheHierarchy uniqueName="[Measures].[tot. burglary]" caption="tot. burglary" measure="1" displayFolder="" measureGroup="Precinct Crimes" count="0"/>
    <cacheHierarchy uniqueName="[Measures].[tot. grand larceny]" caption="tot. grand larceny" measure="1" displayFolder="" measureGroup="Precinct Crimes" count="0"/>
    <cacheHierarchy uniqueName="[Measures].[tot. G.L.A]" caption="tot. G.L.A" measure="1" displayFolder="" measureGroup="Precinct Crimes" count="0"/>
    <cacheHierarchy uniqueName="[Measures].[Tot. crimes]" caption="Tot. crimes" measure="1" displayFolder="" measureGroup="Precinct Crimes" count="0"/>
    <cacheHierarchy uniqueName="[Measures].[citywide pop. density]" caption="citywide pop. density" measure="1" displayFolder="" measureGroup="Precinct Locations" count="0"/>
    <cacheHierarchy uniqueName="[Measures].[murder rate]" caption="murder rate" measure="1" displayFolder="" measureGroup="Precinct Crimes" count="0"/>
    <cacheHierarchy uniqueName="[Measures].[rape rate]" caption="rape rate" measure="1" displayFolder="" measureGroup="Precinct Crimes" count="0"/>
    <cacheHierarchy uniqueName="[Measures].[robbery rate]" caption="robbery rate" measure="1" displayFolder="" measureGroup="Precinct Crimes" count="0"/>
    <cacheHierarchy uniqueName="[Measures].[fel. assault rate]" caption="fel. assault rate" measure="1" displayFolder="" measureGroup="Precinct Crimes" count="0"/>
    <cacheHierarchy uniqueName="[Measures].[burglary rate]" caption="burglary rate" measure="1" displayFolder="" measureGroup="Precinct Crimes" count="0"/>
    <cacheHierarchy uniqueName="[Measures].[gr. larceny rate]" caption="gr. larceny rate" measure="1" displayFolder="" measureGroup="Precinct Crimes" count="0"/>
    <cacheHierarchy uniqueName="[Measures].[G.L.A rate]" caption="G.L.A rate" measure="1" displayFolder="" measureGroup="Precinct Crimes" count="0"/>
    <cacheHierarchy uniqueName="[Measures].[__XL_Count Table1]" caption="__XL_Count Table1" measure="1" displayFolder="" measureGroup="Precinct Locations" count="0" hidden="1"/>
    <cacheHierarchy uniqueName="[Measures].[__XL_Count Table14]" caption="__XL_Count Table14" measure="1" displayFolder="" measureGroup="Precinct Crimes" count="0" hidden="1"/>
    <cacheHierarchy uniqueName="[Measures].[__XL_Count Table4]" caption="__XL_Count Table4" measure="1" displayFolder="" measureGroup="Borough Names" count="0" hidden="1"/>
    <cacheHierarchy uniqueName="[Measures].[__XL_Count Table13]" caption="__XL_Count Table13" measure="1" displayFolder="" measureGroup="Boroughs Median" count="0" hidden="1"/>
    <cacheHierarchy uniqueName="[Measures].[__XL_Count Table2]" caption="__XL_Count Table2" measure="1" displayFolder="" measureGroup="Population Density" count="0" hidden="1"/>
    <cacheHierarchy uniqueName="[Measures].[__No measures defined]" caption="__No measures defined" measure="1" displayFolder="" count="0" hidden="1"/>
  </cacheHierarchies>
  <kpis count="0"/>
  <dimensions count="5">
    <dimension name="Boroughs Median" uniqueName="[Boroughs Median]" caption="Boroughs Median"/>
    <dimension measure="1" name="Measures" uniqueName="[Measures]" caption="Measures"/>
    <dimension name="Population Density" uniqueName="[Population Density]" caption="Population Density"/>
    <dimension name="Precinct Crimes" uniqueName="[Precinct Crimes]" caption="Precinct Crimes"/>
    <dimension name="Precinct Locations" uniqueName="[Precinct Locations]" caption="Precinct Locations"/>
  </dimensions>
  <measureGroups count="5">
    <measureGroup name="Borough Names" caption="Borough Names"/>
    <measureGroup name="Boroughs Median" caption="Boroughs Median"/>
    <measureGroup name="Population Density" caption="Population Density"/>
    <measureGroup name="Precinct Crimes" caption="Precinct Crimes"/>
    <measureGroup name="Precinct Locations" caption="Precinct Locations"/>
  </measureGroups>
  <maps count="5">
    <map measureGroup="1" dimension="0"/>
    <map measureGroup="2" dimension="2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BF7DE-1311-406C-83F5-A570FF7BDE6E}" name="PivotTable12" cacheId="41" applyNumberFormats="0" applyBorderFormats="0" applyFontFormats="0" applyPatternFormats="0" applyAlignmentFormats="0" applyWidthHeightFormats="1" dataCaption="Values" tag="6bfa828f-fbba-4c8f-a440-682ba1c2cec9" updatedVersion="8" minRefreshableVersion="3" useAutoFormatting="1" subtotalHiddenItems="1" rowGrandTotals="0" itemPrintTitles="1" createdVersion="8" indent="0" outline="1" outlineData="1" multipleFieldFilters="0" rowHeaderCaption="Borough">
  <location ref="AP4:AS9" firstHeaderRow="0" firstDataRow="1" firstDataCol="1"/>
  <pivotFields count="4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N-V Crimes" fld="1" baseField="0" baseItem="0"/>
    <dataField name="V Crimes" fld="2" baseField="0" baseItem="0"/>
    <dataField name="Total Crimes" fld="3" baseField="0" baseItem="0"/>
  </dataFields>
  <formats count="33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">
      <pivotArea field="0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">
      <pivotArea collapsedLevelsAreSubtotals="1" fieldPosition="0">
        <references count="1">
          <reference field="0" count="1">
            <x v="0"/>
          </reference>
        </references>
      </pivotArea>
    </format>
    <format dxfId="37">
      <pivotArea dataOnly="0" labelOnly="1" fieldPosition="0">
        <references count="1">
          <reference field="0" count="1">
            <x v="0"/>
          </reference>
        </references>
      </pivotArea>
    </format>
    <format dxfId="36">
      <pivotArea collapsedLevelsAreSubtotals="1" fieldPosition="0">
        <references count="1">
          <reference field="0" count="1">
            <x v="1"/>
          </reference>
        </references>
      </pivotArea>
    </format>
    <format dxfId="35">
      <pivotArea dataOnly="0" labelOnly="1" fieldPosition="0">
        <references count="1">
          <reference field="0" count="1">
            <x v="1"/>
          </reference>
        </references>
      </pivotArea>
    </format>
    <format dxfId="34">
      <pivotArea collapsedLevelsAreSubtotals="1" fieldPosition="0">
        <references count="1">
          <reference field="0" count="1">
            <x v="2"/>
          </reference>
        </references>
      </pivotArea>
    </format>
    <format dxfId="33">
      <pivotArea dataOnly="0" labelOnly="1" fieldPosition="0">
        <references count="1">
          <reference field="0" count="1">
            <x v="2"/>
          </reference>
        </references>
      </pivotArea>
    </format>
    <format dxfId="32">
      <pivotArea collapsedLevelsAreSubtotals="1" fieldPosition="0">
        <references count="1">
          <reference field="0" count="1">
            <x v="3"/>
          </reference>
        </references>
      </pivotArea>
    </format>
    <format dxfId="31">
      <pivotArea dataOnly="0" labelOnly="1" fieldPosition="0">
        <references count="1">
          <reference field="0" count="1">
            <x v="3"/>
          </reference>
        </references>
      </pivotArea>
    </format>
    <format dxfId="30">
      <pivotArea collapsedLevelsAreSubtotals="1" fieldPosition="0">
        <references count="1">
          <reference field="0" count="1">
            <x v="4"/>
          </reference>
        </references>
      </pivotArea>
    </format>
    <format dxfId="29">
      <pivotArea dataOnly="0" labelOnly="1" fieldPosition="0">
        <references count="1">
          <reference field="0" count="1">
            <x v="4"/>
          </reference>
        </references>
      </pivotArea>
    </format>
    <format dxfId="28">
      <pivotArea outline="0" collapsedLevelsAreSubtotals="1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collapsedLevelsAreSubtotals="1" fieldPosition="0">
        <references count="1">
          <reference field="0" count="1">
            <x v="2"/>
          </reference>
        </references>
      </pivotArea>
    </format>
    <format dxfId="23">
      <pivotArea collapsedLevelsAreSubtotals="1" fieldPosition="0">
        <references count="1">
          <reference field="0" count="1">
            <x v="4"/>
          </reference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Crimes"/>
    <pivotHierarchy dragToData="1"/>
    <pivotHierarchy dragToData="1"/>
    <pivotHierarchy dragToData="1"/>
    <pivotHierarchy dragToData="1"/>
    <pivotHierarchy dragToData="1" caption="V Crimes"/>
    <pivotHierarchy dragToData="1"/>
    <pivotHierarchy dragToData="1" caption="N-V Crim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cinct Locations]"/>
        <x15:activeTabTopLevelEntity name="[Precinct Cri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8A7E4-FCEB-4B40-B792-CD16DC1C5905}" name="PivotTable11" cacheId="20" applyNumberFormats="0" applyBorderFormats="0" applyFontFormats="0" applyPatternFormats="0" applyAlignmentFormats="0" applyWidthHeightFormats="1" dataCaption="Values" tag="58214fa8-e443-4221-a3ac-383cd6a25a6d" updatedVersion="8" minRefreshableVersion="3" useAutoFormatting="1" subtotalHiddenItems="1" rowGrandTotals="0" itemPrintTitles="1" createdVersion="8" indent="0" outline="1" outlineData="1" multipleFieldFilters="0" chartFormat="22" rowHeaderCaption="Borough">
  <location ref="L5:M10" firstHeaderRow="1" firstDataRow="1" firstDataCol="1"/>
  <pivotFields count="2">
    <pivotField axis="axisRow" allDrilled="1" subtotalTop="0" showAll="0" defaultSubtotal="0" defaultAttributeDrillState="1">
      <items count="5">
        <item x="2"/>
        <item x="1"/>
        <item x="0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Population Density" fld="1" baseField="0" baseItem="0" numFmtId="170"/>
  </dataFields>
  <formats count="28">
    <format dxfId="76">
      <pivotArea field="0" type="button" dataOnly="0" labelOnly="1" outline="0" axis="axisRow" fieldPosition="0"/>
    </format>
    <format dxfId="75">
      <pivotArea dataOnly="0" labelOnly="1" outline="0" axis="axisValues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fieldPosition="0">
        <references count="1">
          <reference field="0" count="1">
            <x v="0"/>
          </reference>
        </references>
      </pivotArea>
    </format>
    <format dxfId="69">
      <pivotArea dataOnly="0" fieldPosition="0">
        <references count="1">
          <reference field="0" count="1">
            <x v="1"/>
          </reference>
        </references>
      </pivotArea>
    </format>
    <format dxfId="68">
      <pivotArea dataOnly="0" fieldPosition="0">
        <references count="1">
          <reference field="0" count="1">
            <x v="2"/>
          </reference>
        </references>
      </pivotArea>
    </format>
    <format dxfId="67">
      <pivotArea dataOnly="0" fieldPosition="0">
        <references count="1">
          <reference field="0" count="1">
            <x v="3"/>
          </reference>
        </references>
      </pivotArea>
    </format>
    <format dxfId="66">
      <pivotArea dataOnly="0" fieldPosition="0">
        <references count="1">
          <reference field="0" count="1">
            <x v="2"/>
          </reference>
        </references>
      </pivotArea>
    </format>
    <format dxfId="65">
      <pivotArea dataOnly="0" fieldPosition="0">
        <references count="1">
          <reference field="0" count="1">
            <x v="4"/>
          </reference>
        </references>
      </pivotArea>
    </format>
    <format dxfId="64">
      <pivotArea collapsedLevelsAreSubtotals="1" fieldPosition="0">
        <references count="1">
          <reference field="0" count="1">
            <x v="4"/>
          </reference>
        </references>
      </pivotArea>
    </format>
    <format dxfId="63">
      <pivotArea collapsedLevelsAreSubtotals="1" fieldPosition="0">
        <references count="1">
          <reference field="0" count="1">
            <x v="0"/>
          </reference>
        </references>
      </pivotArea>
    </format>
    <format dxfId="62">
      <pivotArea dataOnly="0" labelOnly="1" fieldPosition="0">
        <references count="1">
          <reference field="0" count="0"/>
        </references>
      </pivotArea>
    </format>
    <format dxfId="61">
      <pivotArea outline="0" collapsedLevelsAreSubtotals="1" fieldPosition="0"/>
    </format>
    <format dxfId="60">
      <pivotArea collapsedLevelsAreSubtotals="1" fieldPosition="0">
        <references count="1">
          <reference field="0" count="1">
            <x v="0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outline="0" axis="axisValues" fieldPosition="0"/>
    </format>
    <format dxfId="49">
      <pivotArea outline="0" collapsedLevelsAreSubtotals="1" fieldPosition="0"/>
    </format>
  </format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opulation Density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cinct Locations]"/>
        <x15:activeTabTopLevelEntity name="[Population Densit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F1F10-5439-436E-9928-489CCAAF6583}" name="PivotTable8" cacheId="38" applyNumberFormats="0" applyBorderFormats="0" applyFontFormats="0" applyPatternFormats="0" applyAlignmentFormats="0" applyWidthHeightFormats="1" dataCaption="Values" tag="041ecceb-8d2b-4ea4-87aa-47d52d8f7583" updatedVersion="8" minRefreshableVersion="3" useAutoFormatting="1" subtotalHiddenItems="1" rowGrandTotals="0" itemPrintTitles="1" createdVersion="8" indent="0" outline="1" outlineData="1" multipleFieldFilters="0" rowHeaderCaption="Borough">
  <location ref="V5:W10" firstHeaderRow="1" firstDataRow="1" firstDataCol="1"/>
  <pivotFields count="2">
    <pivotField axis="axisRow" allDrilled="1" subtotalTop="0" showAll="0" defaultSubtotal="0" defaultAttributeDrillState="1">
      <items count="5">
        <item x="2"/>
        <item x="0"/>
        <item x="1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Total Crimes" fld="1" baseField="0" baseItem="0"/>
  </dataFields>
  <formats count="38">
    <format dxfId="114">
      <pivotArea collapsedLevelsAreSubtotals="1" fieldPosition="0">
        <references count="1">
          <reference field="0" count="1">
            <x v="0"/>
          </reference>
        </references>
      </pivotArea>
    </format>
    <format dxfId="113">
      <pivotArea dataOnly="0" labelOnly="1" fieldPosition="0">
        <references count="1">
          <reference field="0" count="1">
            <x v="0"/>
          </reference>
        </references>
      </pivotArea>
    </format>
    <format dxfId="112">
      <pivotArea dataOnly="0" labelOnly="1" fieldPosition="0">
        <references count="1">
          <reference field="0" count="1">
            <x v="1"/>
          </reference>
        </references>
      </pivotArea>
    </format>
    <format dxfId="111">
      <pivotArea dataOnly="0" labelOnly="1" fieldPosition="0">
        <references count="1">
          <reference field="0" count="1">
            <x v="2"/>
          </reference>
        </references>
      </pivotArea>
    </format>
    <format dxfId="110">
      <pivotArea dataOnly="0" labelOnly="1" fieldPosition="0">
        <references count="1">
          <reference field="0" count="1">
            <x v="3"/>
          </reference>
        </references>
      </pivotArea>
    </format>
    <format dxfId="109">
      <pivotArea collapsedLevelsAreSubtotals="1" fieldPosition="0">
        <references count="1">
          <reference field="0" count="1">
            <x v="4"/>
          </reference>
        </references>
      </pivotArea>
    </format>
    <format dxfId="108">
      <pivotArea dataOnly="0" labelOnly="1" fieldPosition="0">
        <references count="1">
          <reference field="0" count="1">
            <x v="4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0" type="button" dataOnly="0" labelOnly="1" outline="0" axis="axisRow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outline="0" axis="axisValues" fieldPosition="0"/>
    </format>
    <format dxfId="102">
      <pivotArea dataOnly="0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outline="0" axis="axisValues" fieldPosition="0"/>
    </format>
    <format dxfId="97">
      <pivotArea outline="0" collapsedLevelsAreSubtotals="1" fieldPosition="0"/>
    </format>
    <format dxfId="96">
      <pivotArea dataOnly="0" labelOnly="1" outline="0" axis="axisValues" fieldPosition="0"/>
    </format>
    <format dxfId="95">
      <pivotArea outline="0" collapsedLevelsAreSubtotals="1" fieldPosition="0"/>
    </format>
    <format dxfId="94">
      <pivotArea outline="0" collapsedLevelsAreSubtotals="1" fieldPosition="0"/>
    </format>
    <format dxfId="93">
      <pivotArea collapsedLevelsAreSubtotals="1" fieldPosition="0">
        <references count="1">
          <reference field="0" count="1">
            <x v="4"/>
          </reference>
        </references>
      </pivotArea>
    </format>
    <format dxfId="92">
      <pivotArea collapsedLevelsAreSubtotals="1" fieldPosition="0">
        <references count="1">
          <reference field="0" count="1">
            <x v="0"/>
          </reference>
        </references>
      </pivotArea>
    </format>
    <format dxfId="91">
      <pivotArea dataOnly="0" labelOnly="1" fieldPosition="0">
        <references count="1">
          <reference field="0" count="0"/>
        </references>
      </pivotArea>
    </format>
    <format dxfId="90">
      <pivotArea collapsedLevelsAreSubtotals="1" fieldPosition="0">
        <references count="1">
          <reference field="0" count="1">
            <x v="1"/>
          </reference>
        </references>
      </pivotArea>
    </format>
    <format dxfId="89">
      <pivotArea collapsedLevelsAreSubtotals="1" fieldPosition="0">
        <references count="1">
          <reference field="0" count="1">
            <x v="2"/>
          </reference>
        </references>
      </pivotArea>
    </format>
    <format dxfId="88">
      <pivotArea collapsedLevelsAreSubtotals="1" fieldPosition="0">
        <references count="1">
          <reference field="0" count="1">
            <x v="3"/>
          </reference>
        </references>
      </pivotArea>
    </format>
    <format dxfId="87">
      <pivotArea outline="0" collapsedLevelsAreSubtotals="1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0" type="button" dataOnly="0" labelOnly="1" outline="0" axis="axisRow" fieldPosition="0"/>
    </format>
    <format dxfId="83">
      <pivotArea dataOnly="0" labelOnly="1" fieldPosition="0">
        <references count="1">
          <reference field="0" count="0"/>
        </references>
      </pivotArea>
    </format>
    <format dxfId="82">
      <pivotArea dataOnly="0" labelOnly="1" outline="0" axis="axisValues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dataOnly="0" labelOnly="1" outline="0" axis="axisValues" fieldPosition="0"/>
    </format>
    <format dxfId="78">
      <pivotArea field="0" type="button" dataOnly="0" labelOnly="1" outline="0" axis="axisRow" fieldPosition="0"/>
    </format>
    <format dxfId="77">
      <pivotArea dataOnly="0" labelOnly="1" fieldPosition="0">
        <references count="1">
          <reference field="0" count="0"/>
        </references>
      </pivotArea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Crim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cinct Locations]"/>
        <x15:activeTabTopLevelEntity name="[Precinct Cri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769A2-36CD-4AEE-A6A4-12900399D8ED}" name="PivotTable5" cacheId="35" applyNumberFormats="0" applyBorderFormats="0" applyFontFormats="0" applyPatternFormats="0" applyAlignmentFormats="0" applyWidthHeightFormats="1" dataCaption="Values" tag="31698690-70a2-424a-bcda-a0bf0fad72d7" updatedVersion="8" minRefreshableVersion="3" useAutoFormatting="1" subtotalHiddenItems="1" rowGrandTotals="0" itemPrintTitles="1" createdVersion="8" indent="0" outline="1" outlineData="1" multipleFieldFilters="0" rowHeaderCaption="Borough">
  <location ref="AB6:AC11" firstHeaderRow="1" firstDataRow="1" firstDataCol="1"/>
  <pivotFields count="2">
    <pivotField axis="axisRow" allDrilled="1" subtotalTop="0" showAll="0" defaultSubtotal="0" defaultAttributeDrillState="1">
      <items count="5">
        <item x="2"/>
        <item x="0"/>
        <item x="1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Non-Violent Crimes" fld="1" baseField="0" baseItem="0"/>
  </dataFields>
  <formats count="34">
    <format dxfId="148">
      <pivotArea dataOnly="0" fieldPosition="0">
        <references count="1">
          <reference field="0" count="1">
            <x v="4"/>
          </reference>
        </references>
      </pivotArea>
    </format>
    <format dxfId="147">
      <pivotArea type="all" dataOnly="0" outline="0" fieldPosition="0"/>
    </format>
    <format dxfId="146">
      <pivotArea dataOnly="0" labelOnly="1" grandRow="1" outline="0" fieldPosition="0"/>
    </format>
    <format dxfId="145">
      <pivotArea dataOnly="0" fieldPosition="0">
        <references count="1">
          <reference field="0" count="1">
            <x v="2"/>
          </reference>
        </references>
      </pivotArea>
    </format>
    <format dxfId="144">
      <pivotArea dataOnly="0" fieldPosition="0">
        <references count="1">
          <reference field="0" count="1">
            <x v="1"/>
          </reference>
        </references>
      </pivotArea>
    </format>
    <format dxfId="143">
      <pivotArea dataOnly="0" fieldPosition="0">
        <references count="1">
          <reference field="0" count="1">
            <x v="0"/>
          </reference>
        </references>
      </pivotArea>
    </format>
    <format dxfId="142">
      <pivotArea dataOnly="0" fieldPosition="0">
        <references count="1">
          <reference field="0" count="1">
            <x v="3"/>
          </reference>
        </references>
      </pivotArea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0" type="button" dataOnly="0" labelOnly="1" outline="0" axis="axisRow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0" type="button" dataOnly="0" labelOnly="1" outline="0" axis="axisRow" fieldPosition="0"/>
    </format>
    <format dxfId="133">
      <pivotArea dataOnly="0" labelOnly="1" fieldPosition="0">
        <references count="1">
          <reference field="0" count="0"/>
        </references>
      </pivotArea>
    </format>
    <format dxfId="132">
      <pivotArea dataOnly="0" labelOnly="1" outline="0" axis="axisValues" fieldPosition="0"/>
    </format>
    <format dxfId="131">
      <pivotArea dataOnly="0" labelOnly="1" outline="0" axis="axisValues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outline="0" collapsedLevelsAreSubtotals="1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collapsedLevelsAreSubtotals="1" fieldPosition="0">
        <references count="1">
          <reference field="0" count="1">
            <x v="0"/>
          </reference>
        </references>
      </pivotArea>
    </format>
    <format dxfId="123">
      <pivotArea collapsedLevelsAreSubtotals="1" fieldPosition="0">
        <references count="1">
          <reference field="0" count="1">
            <x v="4"/>
          </reference>
        </references>
      </pivotArea>
    </format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fieldPosition="0">
        <references count="1">
          <reference field="0" count="0"/>
        </references>
      </pivotArea>
    </format>
    <format dxfId="120">
      <pivotArea outline="0" collapsedLevelsAreSubtotals="1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0" type="button" dataOnly="0" labelOnly="1" outline="0" axis="axisRow" fieldPosition="0"/>
    </format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outline="0" axis="axisValues" fieldPosition="0"/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n-Violent Crimes"/>
    <pivotHierarchy dragToData="1"/>
    <pivotHierarchy dragToData="1" caption="Non-Violent Crim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cinct Locations]"/>
        <x15:activeTabTopLevelEntity name="[Precinct Cri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395DF-ECE6-4B1A-A125-F46C6801E4AB}" name="PivotTable1" cacheId="32" applyNumberFormats="0" applyBorderFormats="0" applyFontFormats="0" applyPatternFormats="0" applyAlignmentFormats="0" applyWidthHeightFormats="1" dataCaption="Values" tag="d1d5f8ed-f78e-4871-824e-42c33025d435" updatedVersion="8" minRefreshableVersion="3" useAutoFormatting="1" subtotalHiddenItems="1" rowGrandTotals="0" itemPrintTitles="1" createdVersion="8" indent="0" outline="1" outlineData="1" multipleFieldFilters="0" rowHeaderCaption="Borough">
  <location ref="AB21:AC26" firstHeaderRow="1" firstDataRow="1" firstDataCol="1"/>
  <pivotFields count="2">
    <pivotField axis="axisRow" allDrilled="1" subtotalTop="0" showAll="0" defaultSubtotal="0" defaultAttributeDrillState="1">
      <items count="5">
        <item x="0"/>
        <item x="2"/>
        <item x="1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Violent Crimes" fld="1" baseField="0" baseItem="0"/>
  </dataFields>
  <formats count="33">
    <format dxfId="181">
      <pivotArea dataOnly="0" fieldPosition="0">
        <references count="1">
          <reference field="0" count="1">
            <x v="4"/>
          </reference>
        </references>
      </pivotArea>
    </format>
    <format dxfId="180">
      <pivotArea type="all" dataOnly="0" outline="0" fieldPosition="0"/>
    </format>
    <format dxfId="179">
      <pivotArea dataOnly="0" labelOnly="1" grandRow="1" outline="0" fieldPosition="0"/>
    </format>
    <format dxfId="178">
      <pivotArea dataOnly="0" fieldPosition="0">
        <references count="1">
          <reference field="0" count="1">
            <x v="2"/>
          </reference>
        </references>
      </pivotArea>
    </format>
    <format dxfId="177">
      <pivotArea dataOnly="0" fieldPosition="0">
        <references count="1">
          <reference field="0" count="1">
            <x v="0"/>
          </reference>
        </references>
      </pivotArea>
    </format>
    <format dxfId="176">
      <pivotArea dataOnly="0" fieldPosition="0">
        <references count="1">
          <reference field="0" count="1">
            <x v="1"/>
          </reference>
        </references>
      </pivotArea>
    </format>
    <format dxfId="175">
      <pivotArea dataOnly="0" fieldPosition="0">
        <references count="1">
          <reference field="0" count="1">
            <x v="3"/>
          </reference>
        </references>
      </pivotArea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0" type="button" dataOnly="0" labelOnly="1" outline="0" axis="axisRow" fieldPosition="0"/>
    </format>
    <format dxfId="171">
      <pivotArea dataOnly="0" labelOnly="1" fieldPosition="0">
        <references count="1">
          <reference field="0" count="0"/>
        </references>
      </pivotArea>
    </format>
    <format dxfId="170">
      <pivotArea dataOnly="0" labelOnly="1" outline="0" axis="axisValues" fieldPosition="0"/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0" type="button" dataOnly="0" labelOnly="1" outline="0" axis="axisRow" fieldPosition="0"/>
    </format>
    <format dxfId="166">
      <pivotArea dataOnly="0" labelOnly="1" fieldPosition="0">
        <references count="1">
          <reference field="0" count="0"/>
        </references>
      </pivotArea>
    </format>
    <format dxfId="165">
      <pivotArea dataOnly="0" labelOnly="1" outline="0" axis="axisValues" fieldPosition="0"/>
    </format>
    <format dxfId="164">
      <pivotArea dataOnly="0" labelOnly="1" outline="0" axis="axisValues" fieldPosition="0"/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dataOnly="0" labelOnly="1" fieldPosition="0">
        <references count="1">
          <reference field="0" count="0"/>
        </references>
      </pivotArea>
    </format>
    <format dxfId="160">
      <pivotArea outline="0" collapsedLevelsAreSubtotals="1" fieldPosition="0"/>
    </format>
    <format dxfId="159">
      <pivotArea outline="0" collapsedLevelsAreSubtotals="1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collapsedLevelsAreSubtotals="1" fieldPosition="0">
        <references count="1">
          <reference field="0" count="1">
            <x v="4"/>
          </reference>
        </references>
      </pivotArea>
    </format>
    <format dxfId="156">
      <pivotArea collapsedLevelsAreSubtotals="1" fieldPosition="0">
        <references count="1">
          <reference field="0" count="1">
            <x v="1"/>
          </reference>
        </references>
      </pivotArea>
    </format>
    <format dxfId="155">
      <pivotArea dataOnly="0" labelOnly="1" fieldPosition="0">
        <references count="1">
          <reference field="0" count="0"/>
        </references>
      </pivotArea>
    </format>
    <format dxfId="154">
      <pivotArea outline="0" collapsedLevelsAreSubtotals="1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0" type="button" dataOnly="0" labelOnly="1" outline="0" axis="axisRow" fieldPosition="0"/>
    </format>
    <format dxfId="150">
      <pivotArea dataOnly="0" labelOnly="1" fieldPosition="0">
        <references count="1">
          <reference field="0" count="0"/>
        </references>
      </pivotArea>
    </format>
    <format dxfId="149">
      <pivotArea dataOnly="0" labelOnly="1" outline="0" axis="axisValues" fieldPosition="0"/>
    </format>
  </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iolent Crimes"/>
    <pivotHierarchy dragToData="1"/>
    <pivotHierarchy dragToData="1" caption="Non-Violent Crim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cinct Locations]"/>
        <x15:activeTabTopLevelEntity name="[Precinct Cri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E41E6-20E4-4067-A9F6-1D38E3EA7FEA}" name="PivotTable7" cacheId="29" applyNumberFormats="0" applyBorderFormats="0" applyFontFormats="0" applyPatternFormats="0" applyAlignmentFormats="0" applyWidthHeightFormats="1" dataCaption="Values" tag="49e3f0a8-7b4e-4218-8233-d4fff5f84dc7" updatedVersion="8" minRefreshableVersion="3" useAutoFormatting="1" subtotalHiddenItems="1" rowGrandTotals="0" itemPrintTitles="1" createdVersion="8" indent="0" outline="1" outlineData="1" multipleFieldFilters="0" chartFormat="12" rowHeaderCaption="Borough">
  <location ref="Q5:R10" firstHeaderRow="1" firstDataRow="1" firstDataCol="1"/>
  <pivotFields count="2">
    <pivotField axis="axisRow" allDrilled="1" subtotalTop="0" showAll="0" defaultSubtotal="0" defaultAttributeDrillState="1">
      <items count="5">
        <item x="4"/>
        <item x="2"/>
        <item x="3"/>
        <item x="1"/>
        <item x="0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Household Median Income" fld="1" baseField="0" baseItem="0" numFmtId="166"/>
  </dataFields>
  <formats count="33">
    <format dxfId="214">
      <pivotArea dataOnly="0" fieldPosition="0">
        <references count="1">
          <reference field="0" count="1">
            <x v="1"/>
          </reference>
        </references>
      </pivotArea>
    </format>
    <format dxfId="213">
      <pivotArea dataOnly="0" fieldPosition="0">
        <references count="1">
          <reference field="0" count="1">
            <x v="0"/>
          </reference>
        </references>
      </pivotArea>
    </format>
    <format dxfId="212">
      <pivotArea dataOnly="0" fieldPosition="0">
        <references count="1">
          <reference field="0" count="1">
            <x v="2"/>
          </reference>
        </references>
      </pivotArea>
    </format>
    <format dxfId="211">
      <pivotArea dataOnly="0" fieldPosition="0">
        <references count="1">
          <reference field="0" count="1">
            <x v="3"/>
          </reference>
        </references>
      </pivotArea>
    </format>
    <format dxfId="210">
      <pivotArea dataOnly="0" fieldPosition="0">
        <references count="1">
          <reference field="0" count="1">
            <x v="4"/>
          </reference>
        </references>
      </pivotArea>
    </format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0" type="button" dataOnly="0" labelOnly="1" outline="0" axis="axisRow" fieldPosition="0"/>
    </format>
    <format dxfId="206">
      <pivotArea dataOnly="0" labelOnly="1" fieldPosition="0">
        <references count="1">
          <reference field="0" count="0"/>
        </references>
      </pivotArea>
    </format>
    <format dxfId="205">
      <pivotArea dataOnly="0" labelOnly="1" outline="0" axis="axisValues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0" type="button" dataOnly="0" labelOnly="1" outline="0" axis="axisRow" fieldPosition="0"/>
    </format>
    <format dxfId="201">
      <pivotArea dataOnly="0" labelOnly="1" fieldPosition="0">
        <references count="1">
          <reference field="0" count="0"/>
        </references>
      </pivotArea>
    </format>
    <format dxfId="200">
      <pivotArea dataOnly="0" labelOnly="1" outline="0" axis="axisValues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0" type="button" dataOnly="0" labelOnly="1" outline="0" axis="axisRow" fieldPosition="0"/>
    </format>
    <format dxfId="196">
      <pivotArea dataOnly="0" labelOnly="1" fieldPosition="0">
        <references count="1">
          <reference field="0" count="0"/>
        </references>
      </pivotArea>
    </format>
    <format dxfId="195">
      <pivotArea dataOnly="0" labelOnly="1" outline="0" axis="axisValues" fieldPosition="0"/>
    </format>
    <format dxfId="194">
      <pivotArea dataOnly="0" labelOnly="1" outline="0" axis="axisValues" fieldPosition="0"/>
    </format>
    <format dxfId="193">
      <pivotArea type="all" dataOnly="0" outline="0" fieldPosition="0"/>
    </format>
    <format dxfId="192">
      <pivotArea outline="0" collapsedLevelsAreSubtotals="1" fieldPosition="0"/>
    </format>
    <format dxfId="191">
      <pivotArea dataOnly="0" labelOnly="1" fieldPosition="0">
        <references count="1">
          <reference field="0" count="0"/>
        </references>
      </pivotArea>
    </format>
    <format dxfId="190">
      <pivotArea outline="0" collapsedLevelsAreSubtotals="1" fieldPosition="0"/>
    </format>
    <format dxfId="189">
      <pivotArea dataOnly="0" fieldPosition="0">
        <references count="1">
          <reference field="0" count="1">
            <x v="0"/>
          </reference>
        </references>
      </pivotArea>
    </format>
    <format dxfId="188">
      <pivotArea collapsedLevelsAreSubtotals="1" fieldPosition="0">
        <references count="1">
          <reference field="0" count="1">
            <x v="1"/>
          </reference>
        </references>
      </pivotArea>
    </format>
    <format dxfId="187">
      <pivotArea dataOnly="0" labelOnly="1" fieldPosition="0">
        <references count="1">
          <reference field="0" count="0"/>
        </references>
      </pivotArea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0" type="button" dataOnly="0" labelOnly="1" outline="0" axis="axisRow" fieldPosition="0"/>
    </format>
    <format dxfId="183">
      <pivotArea dataOnly="0" labelOnly="1" fieldPosition="0">
        <references count="1">
          <reference field="0" count="0"/>
        </references>
      </pivotArea>
    </format>
    <format dxfId="182">
      <pivotArea dataOnly="0" labelOnly="1" outline="0" axis="axisValues" fieldPosition="0"/>
    </format>
  </formats>
  <chartFormats count="6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Household Median Inco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oroughs Medi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4B993-6CC4-4A14-80ED-B4CEB05200CD}" name="PivotTable6" cacheId="26" applyNumberFormats="0" applyBorderFormats="0" applyFontFormats="0" applyPatternFormats="0" applyAlignmentFormats="0" applyWidthHeightFormats="1" dataCaption="Values" tag="67f35df6-84cf-4b82-87b0-add379514076" updatedVersion="8" minRefreshableVersion="3" useAutoFormatting="1" subtotalHiddenItems="1" rowGrandTotals="0" itemPrintTitles="1" createdVersion="8" indent="0" outline="1" outlineData="1" multipleFieldFilters="0" chartFormat="3" rowHeaderCaption="Borough">
  <location ref="C21:D26" firstHeaderRow="1" firstDataRow="1" firstDataCol="1"/>
  <pivotFields count="2">
    <pivotField axis="axisRow" allDrilled="1" subtotalTop="0" showAll="0" defaultSubtotal="0" defaultAttributeDrillState="1">
      <items count="5">
        <item x="1"/>
        <item x="3"/>
        <item x="2"/>
        <item x="0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Population" fld="1" baseField="0" baseItem="0"/>
  </dataFields>
  <formats count="31">
    <format dxfId="245">
      <pivotArea type="all" dataOnly="0" outline="0" fieldPosition="0"/>
    </format>
    <format dxfId="244">
      <pivotArea dataOnly="0" labelOnly="1" fieldPosition="0">
        <references count="1">
          <reference field="0" count="0"/>
        </references>
      </pivotArea>
    </format>
    <format dxfId="243">
      <pivotArea dataOnly="0" fieldPosition="0">
        <references count="1">
          <reference field="0" count="1">
            <x v="2"/>
          </reference>
        </references>
      </pivotArea>
    </format>
    <format dxfId="242">
      <pivotArea dataOnly="0" fieldPosition="0">
        <references count="1">
          <reference field="0" count="1">
            <x v="1"/>
          </reference>
        </references>
      </pivotArea>
    </format>
    <format dxfId="241">
      <pivotArea dataOnly="0" fieldPosition="0">
        <references count="1">
          <reference field="0" count="1">
            <x v="3"/>
          </reference>
        </references>
      </pivotArea>
    </format>
    <format dxfId="240">
      <pivotArea dataOnly="0" fieldPosition="0">
        <references count="1">
          <reference field="0" count="1">
            <x v="3"/>
          </reference>
        </references>
      </pivotArea>
    </format>
    <format dxfId="239">
      <pivotArea collapsedLevelsAreSubtotals="1" fieldPosition="0">
        <references count="1">
          <reference field="0" count="1">
            <x v="0"/>
          </reference>
        </references>
      </pivotArea>
    </format>
    <format dxfId="238">
      <pivotArea dataOnly="0" labelOnly="1" fieldPosition="0">
        <references count="1">
          <reference field="0" count="1">
            <x v="0"/>
          </reference>
        </references>
      </pivotArea>
    </format>
    <format dxfId="237">
      <pivotArea collapsedLevelsAreSubtotals="1" fieldPosition="0">
        <references count="1">
          <reference field="0" count="1">
            <x v="4"/>
          </reference>
        </references>
      </pivotArea>
    </format>
    <format dxfId="236">
      <pivotArea dataOnly="0" labelOnly="1" fieldPosition="0">
        <references count="1">
          <reference field="0" count="1">
            <x v="4"/>
          </reference>
        </references>
      </pivotArea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0" type="button" dataOnly="0" labelOnly="1" outline="0" axis="axisRow" fieldPosition="0"/>
    </format>
    <format dxfId="232">
      <pivotArea dataOnly="0" labelOnly="1" fieldPosition="0">
        <references count="1">
          <reference field="0" count="0"/>
        </references>
      </pivotArea>
    </format>
    <format dxfId="231">
      <pivotArea dataOnly="0" labelOnly="1" outline="0" axis="axisValues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0" type="button" dataOnly="0" labelOnly="1" outline="0" axis="axisRow" fieldPosition="0"/>
    </format>
    <format dxfId="227">
      <pivotArea dataOnly="0" labelOnly="1" fieldPosition="0">
        <references count="1">
          <reference field="0" count="0"/>
        </references>
      </pivotArea>
    </format>
    <format dxfId="226">
      <pivotArea dataOnly="0" labelOnly="1" outline="0" axis="axisValues" fieldPosition="0"/>
    </format>
    <format dxfId="225">
      <pivotArea dataOnly="0" labelOnly="1" outline="0" axis="axisValues" fieldPosition="0"/>
    </format>
    <format dxfId="224">
      <pivotArea type="all" dataOnly="0" outline="0" fieldPosition="0"/>
    </format>
    <format dxfId="223">
      <pivotArea dataOnly="0" labelOnly="1" fieldPosition="0">
        <references count="1">
          <reference field="0" count="0"/>
        </references>
      </pivotArea>
    </format>
    <format dxfId="222">
      <pivotArea collapsedLevelsAreSubtotals="1" fieldPosition="0">
        <references count="1">
          <reference field="0" count="1">
            <x v="4"/>
          </reference>
        </references>
      </pivotArea>
    </format>
    <format dxfId="221">
      <pivotArea collapsedLevelsAreSubtotals="1" fieldPosition="0">
        <references count="1">
          <reference field="0" count="1">
            <x v="2"/>
          </reference>
        </references>
      </pivotArea>
    </format>
    <format dxfId="220">
      <pivotArea dataOnly="0" labelOnly="1" fieldPosition="0">
        <references count="1">
          <reference field="0" count="0"/>
        </references>
      </pivotArea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0" type="button" dataOnly="0" labelOnly="1" outline="0" axis="axisRow" fieldPosition="0"/>
    </format>
    <format dxfId="216">
      <pivotArea dataOnly="0" labelOnly="1" fieldPosition="0">
        <references count="1">
          <reference field="0" count="0"/>
        </references>
      </pivotArea>
    </format>
    <format dxfId="215">
      <pivotArea dataOnly="0" labelOnly="1" outline="0" axis="axisValues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opulat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cinct Locations]"/>
        <x15:activeTabTopLevelEntity name="[Precinct Cri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61DA7-749A-4C5C-9C6B-725C6C21CBF2}" name="PivotTable4" cacheId="23" applyNumberFormats="0" applyBorderFormats="0" applyFontFormats="0" applyPatternFormats="0" applyAlignmentFormats="0" applyWidthHeightFormats="1" dataCaption="Values" tag="448a3889-99c2-4826-a849-59834c51b6c0" updatedVersion="8" minRefreshableVersion="3" useAutoFormatting="1" subtotalHiddenItems="1" rowGrandTotals="0" itemPrintTitles="1" createdVersion="8" indent="0" outline="1" outlineData="1" multipleFieldFilters="0" chartFormat="2" rowHeaderCaption="Borough">
  <location ref="C6:D11" firstHeaderRow="1" firstDataRow="1" firstDataCol="1"/>
  <pivotFields count="2">
    <pivotField axis="axisRow" allDrilled="1" subtotalTop="0" showAll="0" defaultSubtotal="0" defaultAttributeDrillState="1">
      <items count="5">
        <item x="3"/>
        <item x="1"/>
        <item x="4"/>
        <item x="0"/>
        <item x="2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rea (Sq. mi)" fld="1" baseField="0" baseItem="0" numFmtId="169"/>
  </dataFields>
  <formats count="30"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0" type="button" dataOnly="0" labelOnly="1" outline="0" axis="axisRow" fieldPosition="0"/>
    </format>
    <format dxfId="272">
      <pivotArea dataOnly="0" labelOnly="1" fieldPosition="0">
        <references count="1">
          <reference field="0" count="0"/>
        </references>
      </pivotArea>
    </format>
    <format dxfId="271">
      <pivotArea dataOnly="0" labelOnly="1" outline="0" axis="axisValues" fieldPosition="0"/>
    </format>
    <format dxfId="270">
      <pivotArea dataOnly="0" fieldPosition="0">
        <references count="1">
          <reference field="0" count="1">
            <x v="0"/>
          </reference>
        </references>
      </pivotArea>
    </format>
    <format dxfId="269">
      <pivotArea dataOnly="0" fieldPosition="0">
        <references count="1">
          <reference field="0" count="1">
            <x v="1"/>
          </reference>
        </references>
      </pivotArea>
    </format>
    <format dxfId="268">
      <pivotArea dataOnly="0" fieldPosition="0">
        <references count="1">
          <reference field="0" count="1">
            <x v="2"/>
          </reference>
        </references>
      </pivotArea>
    </format>
    <format dxfId="267">
      <pivotArea dataOnly="0" fieldPosition="0">
        <references count="1">
          <reference field="0" count="1">
            <x v="3"/>
          </reference>
        </references>
      </pivotArea>
    </format>
    <format dxfId="266">
      <pivotArea dataOnly="0" fieldPosition="0">
        <references count="1">
          <reference field="0" count="1">
            <x v="4"/>
          </reference>
        </references>
      </pivotArea>
    </format>
    <format dxfId="265">
      <pivotArea dataOnly="0" fieldPosition="0">
        <references count="1">
          <reference field="0" count="1">
            <x v="4"/>
          </reference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0" type="button" dataOnly="0" labelOnly="1" outline="0" axis="axisRow" fieldPosition="0"/>
    </format>
    <format dxfId="261">
      <pivotArea dataOnly="0" labelOnly="1" fieldPosition="0">
        <references count="1">
          <reference field="0" count="0"/>
        </references>
      </pivotArea>
    </format>
    <format dxfId="260">
      <pivotArea dataOnly="0" labelOnly="1" outline="0" axis="axisValues" fieldPosition="0"/>
    </format>
    <format dxfId="259">
      <pivotArea dataOnly="0" labelOnly="1" outline="0" axis="axisValues" fieldPosition="0"/>
    </format>
    <format dxfId="258">
      <pivotArea field="0" type="button" dataOnly="0" labelOnly="1" outline="0" axis="axisRow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dataOnly="0" labelOnly="1" fieldPosition="0">
        <references count="1">
          <reference field="0" count="0"/>
        </references>
      </pivotArea>
    </format>
    <format dxfId="254">
      <pivotArea dataOnly="0" fieldPosition="0">
        <references count="1">
          <reference field="0" count="1">
            <x v="2"/>
          </reference>
        </references>
      </pivotArea>
    </format>
    <format dxfId="253">
      <pivotArea collapsedLevelsAreSubtotals="1" fieldPosition="0">
        <references count="1">
          <reference field="0" count="1">
            <x v="4"/>
          </reference>
        </references>
      </pivotArea>
    </format>
    <format dxfId="252">
      <pivotArea dataOnly="0" labelOnly="1" fieldPosition="0">
        <references count="1">
          <reference field="0" count="0"/>
        </references>
      </pivotArea>
    </format>
    <format dxfId="251">
      <pivotArea outline="0" collapsedLevelsAreSubtotals="1" fieldPosition="0"/>
    </format>
    <format dxfId="250">
      <pivotArea type="all" dataOnly="0" outline="0" fieldPosition="0"/>
    </format>
    <format dxfId="249">
      <pivotArea outline="0" collapsedLevelsAreSubtotals="1" fieldPosition="0"/>
    </format>
    <format dxfId="248">
      <pivotArea field="0" type="button" dataOnly="0" labelOnly="1" outline="0" axis="axisRow" fieldPosition="0"/>
    </format>
    <format dxfId="247">
      <pivotArea dataOnly="0" labelOnly="1" fieldPosition="0">
        <references count="1">
          <reference field="0" count="0"/>
        </references>
      </pivotArea>
    </format>
    <format dxfId="246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rea (Sq. mi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ecinct Loc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1A7E94F-B91F-40E1-9DF9-60BC038EDC25}" autoFormatId="16" applyNumberFormats="0" applyBorderFormats="0" applyFontFormats="0" applyPatternFormats="0" applyAlignmentFormats="0" applyWidthHeightFormats="0">
  <queryTableRefresh nextId="3">
    <queryTableFields count="2">
      <queryTableField id="1" name="Population Density[Borough]" tableColumnId="1"/>
      <queryTableField id="2" name="Population Density[Population Density]" tableColumnId="2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C58E0-B299-4F07-8261-DC887948F3BE}" name="Table1" displayName="Table1" ref="V3:X80" totalsRowShown="0" headerRowDxfId="313" dataDxfId="312">
  <autoFilter ref="V3:X80" xr:uid="{AD9C58E0-B299-4F07-8261-DC887948F3BE}"/>
  <sortState xmlns:xlrd2="http://schemas.microsoft.com/office/spreadsheetml/2017/richdata2" ref="V4:X80">
    <sortCondition ref="V3:V80"/>
  </sortState>
  <tableColumns count="3">
    <tableColumn id="2" xr3:uid="{B4566288-6482-444F-B913-053CDDB7EB2B}" name="Precinct" dataDxfId="311"/>
    <tableColumn id="3" xr3:uid="{C87A78C7-2352-4FC2-A456-A5FEE862DA9B}" name="Borough" dataDxfId="310"/>
    <tableColumn id="4" xr3:uid="{77736EFB-B2E1-4BDA-894D-1C369925AE74}" name="Area (Sq. mi)" dataDxfId="309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B3438-0DDD-4539-B5D3-999959B4F8DC}" name="Table14" displayName="Table14" ref="AB3:AQ80" totalsRowShown="0" headerRowDxfId="277" dataDxfId="276">
  <autoFilter ref="AB3:AQ80" xr:uid="{063B3438-0DDD-4539-B5D3-999959B4F8DC}"/>
  <sortState xmlns:xlrd2="http://schemas.microsoft.com/office/spreadsheetml/2017/richdata2" ref="AB4:AQ80">
    <sortCondition ref="AB3:AB80"/>
  </sortState>
  <tableColumns count="16">
    <tableColumn id="2" xr3:uid="{208C584A-396E-4BA8-9CAF-2515F3CF6E61}" name="Precinct" dataDxfId="15"/>
    <tableColumn id="16" xr3:uid="{AE8C74A8-9F4D-452F-8DFF-B07BAAB19851}" name="Density" dataDxfId="14">
      <calculatedColumnFormula>Table14[[#This Row],[Population]]/Table1[[#This Row],[Area (Sq. mi)]]</calculatedColumnFormula>
    </tableColumn>
    <tableColumn id="4" xr3:uid="{D2A628C8-2BC2-4C0C-83EC-D45733ECABA0}" name="Population" dataDxfId="13" dataCellStyle="Comma"/>
    <tableColumn id="1" xr3:uid="{9B85F3CC-7755-49A8-93E8-AC15A8F7E830}" name="Murder" dataDxfId="12" dataCellStyle="Comma"/>
    <tableColumn id="8" xr3:uid="{4D03A07C-68C3-4213-BFC4-4925F7DF4DA4}" name="R*pe" dataDxfId="11" dataCellStyle="Comma"/>
    <tableColumn id="9" xr3:uid="{4117CEED-ADF4-4166-B5FA-43CE47D9F4DF}" name="Robbery" dataDxfId="10" dataCellStyle="Comma"/>
    <tableColumn id="10" xr3:uid="{4733EE20-54A3-49AA-8FC6-315A89E4C010}" name="Fel. Assault" dataDxfId="9" dataCellStyle="Comma"/>
    <tableColumn id="11" xr3:uid="{22A5462D-FDBE-49E9-893F-B7C37B07683E}" name="Burglary" dataDxfId="8" dataCellStyle="Comma"/>
    <tableColumn id="12" xr3:uid="{198779C5-DAFE-49CC-A2E8-CC5A5069713B}" name="Gr. Larceny" dataDxfId="7" dataCellStyle="Comma"/>
    <tableColumn id="13" xr3:uid="{F3A174A1-EDDC-474D-8F66-67C3AA991509}" name="G.L.A" dataDxfId="6" dataCellStyle="Comma"/>
    <tableColumn id="3" xr3:uid="{39787E0E-9707-4B6F-B975-E896EB8066E5}" name="All Crimes" dataDxfId="5" dataCellStyle="Comma">
      <calculatedColumnFormula>Table14[[#This Row],[Violent Crimes]]+Table14[[#This Row],[Non-Violent Crimes]]</calculatedColumnFormula>
    </tableColumn>
    <tableColumn id="5" xr3:uid="{F57FE254-6B56-4127-89E7-A1EEF1F2623E}" name="Violent Crimes" dataDxfId="4" dataCellStyle="Comma">
      <calculatedColumnFormula>SUM(Table14[[#This Row],[Murder]:[Fel. Assault]])</calculatedColumnFormula>
    </tableColumn>
    <tableColumn id="6" xr3:uid="{D6A33CEE-E9DE-4134-AAD2-F0DB2956956B}" name="Non-Violent Crimes" dataDxfId="3" dataCellStyle="Comma">
      <calculatedColumnFormula>SUM(Table14[[#This Row],[Burglary]:[G.L.A]])</calculatedColumnFormula>
    </tableColumn>
    <tableColumn id="15" xr3:uid="{C18A3B84-22CF-4BD1-B0BE-3E7CF1A8EC10}" name="Violent Crime rate" dataDxfId="2" dataCellStyle="Percent">
      <calculatedColumnFormula>Table14[[#This Row],[Violent Crimes]]/Table14[[#This Row],[Population]]</calculatedColumnFormula>
    </tableColumn>
    <tableColumn id="14" xr3:uid="{96EDC7F2-E960-4BAB-A165-CB5561EE10DC}" name="N-V crime rate" dataDxfId="1" dataCellStyle="Percent">
      <calculatedColumnFormula>Table14[[#This Row],[Non-Violent Crimes]]/Table14[[#This Row],[Population]]</calculatedColumnFormula>
    </tableColumn>
    <tableColumn id="7" xr3:uid="{F4CA4B62-12A3-4C45-BBEC-BCF3FF34227C}" name="Crime Rate" dataDxfId="0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186585-2B68-471C-9FFD-0D4D57F2507B}" name="Table_ExternalData_1" displayName="Table_ExternalData_1" ref="A3:B4" tableType="queryTable" totalsRowShown="0">
  <autoFilter ref="A3:B4" xr:uid="{54186585-2B68-471C-9FFD-0D4D57F2507B}"/>
  <tableColumns count="2">
    <tableColumn id="1" xr3:uid="{1737D0ED-9385-4E28-9E77-D6F13F8BF85E}" uniqueName="1" name="Population Density[Borough]" queryTableFieldId="1"/>
    <tableColumn id="2" xr3:uid="{A29F41C0-0EF6-4CC8-A721-9C2D6BFAEC94}" uniqueName="2" name="Population Density[Population Density]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C6905C-6981-4893-8550-220310824D6D}" name="Table4" displayName="Table4" ref="C3:C8" totalsRowShown="0" headerRowDxfId="308" dataDxfId="307">
  <autoFilter ref="C3:C8" xr:uid="{B6C6905C-6981-4893-8550-220310824D6D}"/>
  <tableColumns count="1">
    <tableColumn id="1" xr3:uid="{9AF260F3-DB49-4488-AD08-C3ED9EA212F1}" name="Borough" dataDxfId="3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7840B0-170E-4498-9BDB-414985EFE8BC}" name="Table8" displayName="Table8" ref="L69:N81" totalsRowShown="0" headerRowDxfId="305">
  <autoFilter ref="L69:N81" xr:uid="{007840B0-170E-4498-9BDB-414985EFE8BC}"/>
  <tableColumns count="3">
    <tableColumn id="1" xr3:uid="{ECDD6387-101D-4245-A747-395AE611F984}" name="Zip Code" dataDxfId="304"/>
    <tableColumn id="2" xr3:uid="{579CA68D-E948-49DB-B333-13443E747A07}" name="Borough" dataDxfId="303"/>
    <tableColumn id="3" xr3:uid="{DAC59B6D-2FAB-45CD-B34D-83E98EB872E0}" name="Median Household Income" dataDxfId="302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B24B19-3FD3-4238-94AF-4B2D423F00C1}" name="Table9" displayName="Table9" ref="P3:R63" totalsRowShown="0" headerRowDxfId="301">
  <autoFilter ref="P3:R63" xr:uid="{B9B24B19-3FD3-4238-94AF-4B2D423F00C1}"/>
  <tableColumns count="3">
    <tableColumn id="1" xr3:uid="{3DF1CD2C-197C-4DD2-81DA-BD6871279AF2}" name="Zip Code" dataDxfId="300"/>
    <tableColumn id="2" xr3:uid="{6D3AE1B3-D259-4215-A6A1-5146AFF5E4BB}" name="Borough" dataDxfId="299"/>
    <tableColumn id="3" xr3:uid="{40A6BAB3-BEC2-46BC-A681-E121E1A6A036}" name="Median Household Income" dataDxfId="298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1EAB29-6AF6-4E0F-8FFC-01D134A4F370}" name="Table10" displayName="Table10" ref="P65:R110" totalsRowShown="0" headerRowDxfId="297">
  <autoFilter ref="P65:R110" xr:uid="{211EAB29-6AF6-4E0F-8FFC-01D134A4F370}"/>
  <sortState xmlns:xlrd2="http://schemas.microsoft.com/office/spreadsheetml/2017/richdata2" ref="P66:R110">
    <sortCondition ref="P65:P110"/>
  </sortState>
  <tableColumns count="3">
    <tableColumn id="1" xr3:uid="{CDCD2DE8-7DA6-4A45-B6D1-6EFB1FFAA5AC}" name="Zip Code" dataDxfId="296"/>
    <tableColumn id="2" xr3:uid="{28AF1C5F-C77B-439F-89AB-800A07B3A2DF}" name="Borough" dataDxfId="295"/>
    <tableColumn id="3" xr3:uid="{4A11E7F6-9EDE-4AD4-93D7-B1B423DC778E}" name="Median Household Income" dataDxfId="294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5FF54D-7E7D-41D0-A533-BD7B5F0342FB}" name="Table11" displayName="Table11" ref="L30:N68" totalsRowShown="0" headerRowDxfId="293">
  <autoFilter ref="L30:N68" xr:uid="{2E5FF54D-7E7D-41D0-A533-BD7B5F0342FB}"/>
  <tableColumns count="3">
    <tableColumn id="1" xr3:uid="{D3766998-C54B-4824-BA90-C893B4386429}" name="Zip Code" dataDxfId="292"/>
    <tableColumn id="2" xr3:uid="{C1815181-C83D-49EA-8DED-4936AFF34988}" name="Borough" dataDxfId="291"/>
    <tableColumn id="3" xr3:uid="{59A214FD-52B9-472C-8FB8-0FF48EAA6E35}" name="Median Household Income" dataDxfId="290"/>
  </tableColumns>
  <tableStyleInfo name="TableStyleDark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0B868A-F7F7-4FD2-9846-63516361C835}" name="Table12" displayName="Table12" ref="L3:N28" totalsRowShown="0" headerRowDxfId="289">
  <autoFilter ref="L3:N28" xr:uid="{4B0B868A-F7F7-4FD2-9846-63516361C835}"/>
  <tableColumns count="3">
    <tableColumn id="1" xr3:uid="{46A8FC55-FC84-4DE6-9E8E-E715CAD0097F}" name="Zip Code" dataDxfId="288"/>
    <tableColumn id="2" xr3:uid="{8973BB7C-3F99-465E-925E-8294E065593A}" name="Borough" dataDxfId="287"/>
    <tableColumn id="3" xr3:uid="{C38A7342-28C9-43D2-B62C-8EBA589CA2F2}" name="Median Household Income" dataDxfId="286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00163B-0DDA-4085-8DAC-7B53A68A9FBB}" name="Table13" displayName="Table13" ref="M84:N89" totalsRowShown="0" headerRowDxfId="285" dataDxfId="284">
  <autoFilter ref="M84:N89" xr:uid="{0500163B-0DDA-4085-8DAC-7B53A68A9FBB}"/>
  <sortState xmlns:xlrd2="http://schemas.microsoft.com/office/spreadsheetml/2017/richdata2" ref="M85:N89">
    <sortCondition descending="1" ref="N84:N89"/>
  </sortState>
  <tableColumns count="2">
    <tableColumn id="1" xr3:uid="{A733509A-C5A9-4AB4-9799-01A2BA30EDE1}" name="Borough" dataDxfId="283"/>
    <tableColumn id="2" xr3:uid="{748653CA-3455-4796-8380-1AADA9280D4D}" name="Median" dataDxfId="282" dataCellStyle="Currenc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DB5D6-0ED5-49A8-A0D0-AD8A33CDB1BA}" name="Table2" displayName="Table2" ref="G3:H8" totalsRowShown="0" headerRowDxfId="281" dataDxfId="280">
  <autoFilter ref="G3:H8" xr:uid="{A36DB5D6-0ED5-49A8-A0D0-AD8A33CDB1BA}"/>
  <tableColumns count="2">
    <tableColumn id="1" xr3:uid="{AFA6B429-185F-4F76-9CCB-2D98D760CC59}" name="Borough" dataDxfId="279"/>
    <tableColumn id="2" xr3:uid="{071C7869-CB1B-4F33-8C0F-7F7A3BA72D1C}" name="Population Density" dataDxfId="2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F7F9-E7F3-4924-8FBF-0F90AD570B72}">
  <dimension ref="B1:AT259"/>
  <sheetViews>
    <sheetView tabSelected="1" topLeftCell="AM1" zoomScaleNormal="100" workbookViewId="0">
      <selection activeCell="AV4" sqref="AV4"/>
    </sheetView>
  </sheetViews>
  <sheetFormatPr defaultRowHeight="15.75" x14ac:dyDescent="0.25"/>
  <cols>
    <col min="1" max="1" width="9.140625" style="1"/>
    <col min="2" max="2" width="9.140625" style="1" customWidth="1"/>
    <col min="3" max="3" width="12.140625" style="1" bestFit="1" customWidth="1"/>
    <col min="4" max="5" width="9.140625" style="1" customWidth="1"/>
    <col min="6" max="6" width="9.140625" style="1"/>
    <col min="7" max="7" width="12.140625" style="1" bestFit="1" customWidth="1"/>
    <col min="8" max="8" width="21.5703125" style="1" bestFit="1" customWidth="1"/>
    <col min="9" max="9" width="9.42578125" style="1" customWidth="1"/>
    <col min="10" max="10" width="13.28515625" style="1" bestFit="1" customWidth="1"/>
    <col min="11" max="11" width="9.140625" style="2" customWidth="1"/>
    <col min="12" max="13" width="12.140625" style="2" bestFit="1" customWidth="1"/>
    <col min="14" max="14" width="29.5703125" style="2" bestFit="1" customWidth="1"/>
    <col min="15" max="15" width="9.140625" style="1" customWidth="1"/>
    <col min="16" max="16" width="11.85546875" style="1" bestFit="1" customWidth="1"/>
    <col min="17" max="17" width="11.42578125" style="1" bestFit="1" customWidth="1"/>
    <col min="18" max="18" width="29.5703125" style="1" bestFit="1" customWidth="1"/>
    <col min="19" max="21" width="9.140625" style="1" customWidth="1"/>
    <col min="22" max="22" width="11" style="1" bestFit="1" customWidth="1"/>
    <col min="23" max="23" width="12.140625" style="1" bestFit="1" customWidth="1"/>
    <col min="24" max="24" width="16" style="1" bestFit="1" customWidth="1"/>
    <col min="25" max="25" width="13.7109375" style="1" bestFit="1" customWidth="1"/>
    <col min="26" max="26" width="10.140625" style="1" bestFit="1" customWidth="1"/>
    <col min="27" max="27" width="9.140625" style="1"/>
    <col min="28" max="28" width="11" style="1" bestFit="1" customWidth="1"/>
    <col min="29" max="29" width="14" style="1" bestFit="1" customWidth="1"/>
    <col min="30" max="30" width="13.28515625" style="1" bestFit="1" customWidth="1"/>
    <col min="31" max="31" width="8.42578125" style="1" bestFit="1" customWidth="1"/>
    <col min="32" max="33" width="14.5703125" style="1" bestFit="1" customWidth="1"/>
    <col min="34" max="35" width="14.85546875" style="1" bestFit="1" customWidth="1"/>
    <col min="36" max="36" width="13.42578125" style="1" customWidth="1"/>
    <col min="37" max="37" width="13.42578125" style="1" bestFit="1" customWidth="1"/>
    <col min="38" max="38" width="17.7109375" style="1" bestFit="1" customWidth="1"/>
    <col min="39" max="40" width="22.5703125" style="1" bestFit="1" customWidth="1"/>
    <col min="41" max="42" width="17.7109375" style="1" bestFit="1" customWidth="1"/>
    <col min="43" max="43" width="14.42578125" style="1" bestFit="1" customWidth="1"/>
    <col min="44" max="44" width="15" style="103" bestFit="1" customWidth="1"/>
    <col min="45" max="16384" width="9.140625" style="1"/>
  </cols>
  <sheetData>
    <row r="1" spans="2:46" ht="16.5" thickBot="1" x14ac:dyDescent="0.3"/>
    <row r="2" spans="2:46" x14ac:dyDescent="0.25">
      <c r="B2" s="8"/>
      <c r="C2" s="9"/>
      <c r="D2" s="10"/>
      <c r="F2" s="8"/>
      <c r="G2" s="9"/>
      <c r="H2" s="9"/>
      <c r="I2" s="10"/>
      <c r="K2" s="8"/>
      <c r="L2" s="9"/>
      <c r="M2" s="9"/>
      <c r="N2" s="9"/>
      <c r="O2" s="9"/>
      <c r="P2" s="9"/>
      <c r="Q2" s="9"/>
      <c r="R2" s="9"/>
      <c r="S2" s="10"/>
      <c r="U2" s="8"/>
      <c r="V2" s="9"/>
      <c r="W2" s="9"/>
      <c r="X2" s="9"/>
      <c r="Y2" s="10"/>
      <c r="AA2" s="19"/>
      <c r="AB2" s="20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51"/>
    </row>
    <row r="3" spans="2:46" x14ac:dyDescent="0.25">
      <c r="B3" s="11"/>
      <c r="C3" s="12" t="s">
        <v>10</v>
      </c>
      <c r="D3" s="13"/>
      <c r="F3" s="11"/>
      <c r="G3" s="1" t="s">
        <v>10</v>
      </c>
      <c r="H3" s="1" t="s">
        <v>16</v>
      </c>
      <c r="I3" s="13"/>
      <c r="K3" s="11"/>
      <c r="L3" s="3" t="s">
        <v>13</v>
      </c>
      <c r="M3" s="3" t="s">
        <v>10</v>
      </c>
      <c r="N3" s="3" t="s">
        <v>14</v>
      </c>
      <c r="P3" s="3" t="s">
        <v>13</v>
      </c>
      <c r="Q3" s="3" t="s">
        <v>10</v>
      </c>
      <c r="R3" s="3" t="s">
        <v>14</v>
      </c>
      <c r="S3" s="13"/>
      <c r="U3" s="11"/>
      <c r="V3" s="18" t="s">
        <v>0</v>
      </c>
      <c r="W3" s="18" t="s">
        <v>10</v>
      </c>
      <c r="X3" s="1" t="s">
        <v>11</v>
      </c>
      <c r="Y3" s="13"/>
      <c r="AA3" s="21"/>
      <c r="AB3" s="146" t="s">
        <v>0</v>
      </c>
      <c r="AC3" s="146" t="s">
        <v>34</v>
      </c>
      <c r="AD3" s="147" t="s">
        <v>1</v>
      </c>
      <c r="AE3" s="147" t="s">
        <v>26</v>
      </c>
      <c r="AF3" s="147" t="s">
        <v>39</v>
      </c>
      <c r="AG3" s="147" t="s">
        <v>27</v>
      </c>
      <c r="AH3" s="147" t="s">
        <v>28</v>
      </c>
      <c r="AI3" s="146" t="s">
        <v>31</v>
      </c>
      <c r="AJ3" s="147" t="s">
        <v>29</v>
      </c>
      <c r="AK3" s="147" t="s">
        <v>30</v>
      </c>
      <c r="AL3" s="147" t="s">
        <v>12</v>
      </c>
      <c r="AM3" s="147" t="s">
        <v>2</v>
      </c>
      <c r="AN3" s="147" t="s">
        <v>3</v>
      </c>
      <c r="AO3" s="147" t="s">
        <v>33</v>
      </c>
      <c r="AP3" s="147" t="s">
        <v>32</v>
      </c>
      <c r="AQ3" s="146" t="s">
        <v>4</v>
      </c>
      <c r="AR3" s="13"/>
      <c r="AT3" s="103"/>
    </row>
    <row r="4" spans="2:46" x14ac:dyDescent="0.25">
      <c r="B4" s="11"/>
      <c r="C4" s="12" t="s">
        <v>5</v>
      </c>
      <c r="D4" s="13"/>
      <c r="F4" s="11"/>
      <c r="G4" s="1" t="s">
        <v>5</v>
      </c>
      <c r="H4" s="36">
        <f>(SUM(AD26:AD37))/(SUM(X26:X37))</f>
        <v>34912.61241606671</v>
      </c>
      <c r="I4" s="13"/>
      <c r="K4" s="11"/>
      <c r="L4" s="3">
        <v>10451</v>
      </c>
      <c r="M4" s="4" t="s">
        <v>5</v>
      </c>
      <c r="N4" s="5">
        <v>26754</v>
      </c>
      <c r="P4" s="3">
        <v>11004</v>
      </c>
      <c r="Q4" s="4" t="s">
        <v>8</v>
      </c>
      <c r="R4" s="5">
        <v>81709</v>
      </c>
      <c r="S4" s="13"/>
      <c r="U4" s="11"/>
      <c r="V4" s="12">
        <v>1</v>
      </c>
      <c r="W4" s="14" t="s">
        <v>7</v>
      </c>
      <c r="X4" s="37">
        <v>1.7</v>
      </c>
      <c r="Y4" s="13"/>
      <c r="AA4" s="21"/>
      <c r="AB4" s="148">
        <v>1</v>
      </c>
      <c r="AC4" s="149">
        <f>Table14[[#This Row],[Population]]/Table1[[#This Row],[Area (Sq. mi)]]</f>
        <v>41858.23529411765</v>
      </c>
      <c r="AD4" s="25">
        <v>71159</v>
      </c>
      <c r="AE4" s="25"/>
      <c r="AF4" s="25">
        <v>21</v>
      </c>
      <c r="AG4" s="25">
        <v>135</v>
      </c>
      <c r="AH4" s="25">
        <v>131</v>
      </c>
      <c r="AI4" s="25">
        <v>255</v>
      </c>
      <c r="AJ4" s="25">
        <v>1220</v>
      </c>
      <c r="AK4" s="25">
        <v>72</v>
      </c>
      <c r="AL4" s="25">
        <f>Table14[[#This Row],[Violent Crimes]]+Table14[[#This Row],[Non-Violent Crimes]]</f>
        <v>1834</v>
      </c>
      <c r="AM4" s="25">
        <f>SUM(Table14[[#This Row],[Murder]:[Fel. Assault]])</f>
        <v>287</v>
      </c>
      <c r="AN4" s="25">
        <f>SUM(Table14[[#This Row],[Burglary]:[G.L.A]])</f>
        <v>1547</v>
      </c>
      <c r="AO4" s="34">
        <f>Table14[[#This Row],[Violent Crimes]]/Table14[[#This Row],[Population]]</f>
        <v>4.033221377478604E-3</v>
      </c>
      <c r="AP4" s="34">
        <f>Table14[[#This Row],[Non-Violent Crimes]]/Table14[[#This Row],[Population]]</f>
        <v>2.174004693714077E-2</v>
      </c>
      <c r="AQ4" s="150">
        <f>Table14[[#This Row],[All Crimes]]/Table14[[#This Row],[Population]]</f>
        <v>2.5773268314619374E-2</v>
      </c>
      <c r="AR4" s="13"/>
      <c r="AT4" s="103"/>
    </row>
    <row r="5" spans="2:46" x14ac:dyDescent="0.25">
      <c r="B5" s="11"/>
      <c r="C5" s="12" t="s">
        <v>7</v>
      </c>
      <c r="D5" s="13"/>
      <c r="F5" s="11"/>
      <c r="G5" s="1" t="s">
        <v>7</v>
      </c>
      <c r="H5" s="36">
        <f>(SUM(AD4:AD25))/(SUM(X4:X25))</f>
        <v>71776.275271120627</v>
      </c>
      <c r="I5" s="13"/>
      <c r="K5" s="11"/>
      <c r="L5" s="3">
        <v>10452</v>
      </c>
      <c r="M5" s="4" t="s">
        <v>5</v>
      </c>
      <c r="N5" s="5">
        <v>25979</v>
      </c>
      <c r="P5" s="3">
        <v>11005</v>
      </c>
      <c r="Q5" s="4" t="s">
        <v>8</v>
      </c>
      <c r="R5" s="5">
        <v>64300</v>
      </c>
      <c r="S5" s="13"/>
      <c r="U5" s="11"/>
      <c r="V5" s="12">
        <v>5</v>
      </c>
      <c r="W5" s="14" t="s">
        <v>7</v>
      </c>
      <c r="X5" s="37">
        <v>0.64800000000000002</v>
      </c>
      <c r="Y5" s="13"/>
      <c r="Z5" s="28"/>
      <c r="AA5" s="21"/>
      <c r="AB5" s="148">
        <v>5</v>
      </c>
      <c r="AC5" s="149">
        <f>Table14[[#This Row],[Population]]/Table1[[#This Row],[Area (Sq. mi)]]</f>
        <v>78864.1975308642</v>
      </c>
      <c r="AD5" s="25">
        <v>51104</v>
      </c>
      <c r="AE5" s="25">
        <v>4</v>
      </c>
      <c r="AF5" s="25">
        <v>16</v>
      </c>
      <c r="AG5" s="25">
        <v>99</v>
      </c>
      <c r="AH5" s="25">
        <v>216</v>
      </c>
      <c r="AI5" s="25">
        <v>167</v>
      </c>
      <c r="AJ5" s="25">
        <v>633</v>
      </c>
      <c r="AK5" s="25">
        <v>30</v>
      </c>
      <c r="AL5" s="25">
        <f>Table14[[#This Row],[Violent Crimes]]+Table14[[#This Row],[Non-Violent Crimes]]</f>
        <v>1165</v>
      </c>
      <c r="AM5" s="25">
        <f>SUM(Table14[[#This Row],[Murder]:[Fel. Assault]])</f>
        <v>335</v>
      </c>
      <c r="AN5" s="25">
        <f>SUM(Table14[[#This Row],[Burglary]:[G.L.A]])</f>
        <v>830</v>
      </c>
      <c r="AO5" s="34">
        <f>Table14[[#This Row],[Violent Crimes]]/Table14[[#This Row],[Population]]</f>
        <v>6.5552598622417033E-3</v>
      </c>
      <c r="AP5" s="34">
        <f>Table14[[#This Row],[Non-Violent Crimes]]/Table14[[#This Row],[Population]]</f>
        <v>1.6241390106449594E-2</v>
      </c>
      <c r="AQ5" s="150">
        <f>Table14[[#This Row],[All Crimes]]/Table14[[#This Row],[Population]]</f>
        <v>2.2796649968691296E-2</v>
      </c>
      <c r="AR5" s="13"/>
      <c r="AT5" s="103"/>
    </row>
    <row r="6" spans="2:46" x14ac:dyDescent="0.25">
      <c r="B6" s="11"/>
      <c r="C6" s="12" t="s">
        <v>6</v>
      </c>
      <c r="D6" s="13"/>
      <c r="F6" s="11"/>
      <c r="G6" s="1" t="s">
        <v>6</v>
      </c>
      <c r="H6" s="36">
        <f>(SUM(AD38:AD60))/(SUM(X38:X60))</f>
        <v>38172.444054409832</v>
      </c>
      <c r="I6" s="13"/>
      <c r="K6" s="11"/>
      <c r="L6" s="3">
        <v>10453</v>
      </c>
      <c r="M6" s="4" t="s">
        <v>5</v>
      </c>
      <c r="N6" s="5">
        <v>25470</v>
      </c>
      <c r="P6" s="3">
        <v>11101</v>
      </c>
      <c r="Q6" s="4" t="s">
        <v>8</v>
      </c>
      <c r="R6" s="5">
        <v>47142</v>
      </c>
      <c r="S6" s="13"/>
      <c r="U6" s="11"/>
      <c r="V6" s="12">
        <v>6</v>
      </c>
      <c r="W6" s="14" t="s">
        <v>7</v>
      </c>
      <c r="X6" s="37">
        <v>0.79400000000000004</v>
      </c>
      <c r="Y6" s="13"/>
      <c r="Z6" s="30"/>
      <c r="AA6" s="21"/>
      <c r="AB6" s="148">
        <v>6</v>
      </c>
      <c r="AC6" s="149">
        <f>Table14[[#This Row],[Population]]/Table1[[#This Row],[Area (Sq. mi)]]</f>
        <v>76555.415617128456</v>
      </c>
      <c r="AD6" s="25">
        <v>60785</v>
      </c>
      <c r="AE6" s="25">
        <v>3</v>
      </c>
      <c r="AF6" s="25">
        <v>13</v>
      </c>
      <c r="AG6" s="25">
        <v>247</v>
      </c>
      <c r="AH6" s="25">
        <v>180</v>
      </c>
      <c r="AI6" s="25">
        <v>424</v>
      </c>
      <c r="AJ6" s="25">
        <v>1372</v>
      </c>
      <c r="AK6" s="25">
        <v>58</v>
      </c>
      <c r="AL6" s="25">
        <f>Table14[[#This Row],[Violent Crimes]]+Table14[[#This Row],[Non-Violent Crimes]]</f>
        <v>2297</v>
      </c>
      <c r="AM6" s="25">
        <f>SUM(Table14[[#This Row],[Murder]:[Fel. Assault]])</f>
        <v>443</v>
      </c>
      <c r="AN6" s="25">
        <f>SUM(Table14[[#This Row],[Burglary]:[G.L.A]])</f>
        <v>1854</v>
      </c>
      <c r="AO6" s="34">
        <f>Table14[[#This Row],[Violent Crimes]]/Table14[[#This Row],[Population]]</f>
        <v>7.2879822324586662E-3</v>
      </c>
      <c r="AP6" s="34">
        <f>Table14[[#This Row],[Non-Violent Crimes]]/Table14[[#This Row],[Population]]</f>
        <v>3.0500945957061775E-2</v>
      </c>
      <c r="AQ6" s="150">
        <f>Table14[[#This Row],[All Crimes]]/Table14[[#This Row],[Population]]</f>
        <v>3.778892818952044E-2</v>
      </c>
      <c r="AR6" s="13"/>
      <c r="AT6" s="103"/>
    </row>
    <row r="7" spans="2:46" x14ac:dyDescent="0.25">
      <c r="B7" s="11"/>
      <c r="C7" s="12" t="s">
        <v>8</v>
      </c>
      <c r="D7" s="13"/>
      <c r="F7" s="11"/>
      <c r="G7" s="1" t="s">
        <v>8</v>
      </c>
      <c r="H7" s="36">
        <f>(SUM(AD61:AD76))/(SUM(X61:X76))</f>
        <v>22791.630382669791</v>
      </c>
      <c r="I7" s="13"/>
      <c r="K7" s="11"/>
      <c r="L7" s="3">
        <v>10454</v>
      </c>
      <c r="M7" s="4" t="s">
        <v>5</v>
      </c>
      <c r="N7" s="5">
        <v>20232</v>
      </c>
      <c r="P7" s="3">
        <v>11102</v>
      </c>
      <c r="Q7" s="4" t="s">
        <v>8</v>
      </c>
      <c r="R7" s="5">
        <v>49924</v>
      </c>
      <c r="S7" s="13"/>
      <c r="U7" s="11"/>
      <c r="V7" s="12">
        <v>7</v>
      </c>
      <c r="W7" s="14" t="s">
        <v>7</v>
      </c>
      <c r="X7" s="37">
        <v>0.65900000000000003</v>
      </c>
      <c r="Y7" s="13"/>
      <c r="AA7" s="21"/>
      <c r="AB7" s="148">
        <v>7</v>
      </c>
      <c r="AC7" s="149">
        <f>Table14[[#This Row],[Population]]/Table1[[#This Row],[Area (Sq. mi)]]</f>
        <v>82465.857359635804</v>
      </c>
      <c r="AD7" s="25">
        <v>54345</v>
      </c>
      <c r="AE7" s="25">
        <v>3</v>
      </c>
      <c r="AF7" s="25">
        <v>17</v>
      </c>
      <c r="AG7" s="25">
        <v>178</v>
      </c>
      <c r="AH7" s="25">
        <v>210</v>
      </c>
      <c r="AI7" s="25">
        <v>157</v>
      </c>
      <c r="AJ7" s="25">
        <v>754</v>
      </c>
      <c r="AK7" s="25">
        <v>59</v>
      </c>
      <c r="AL7" s="25">
        <f>Table14[[#This Row],[Violent Crimes]]+Table14[[#This Row],[Non-Violent Crimes]]</f>
        <v>1378</v>
      </c>
      <c r="AM7" s="25">
        <f>SUM(Table14[[#This Row],[Murder]:[Fel. Assault]])</f>
        <v>408</v>
      </c>
      <c r="AN7" s="25">
        <f>SUM(Table14[[#This Row],[Burglary]:[G.L.A]])</f>
        <v>970</v>
      </c>
      <c r="AO7" s="34">
        <f>Table14[[#This Row],[Violent Crimes]]/Table14[[#This Row],[Population]]</f>
        <v>7.5075903947005246E-3</v>
      </c>
      <c r="AP7" s="34">
        <f>Table14[[#This Row],[Non-Violent Crimes]]/Table14[[#This Row],[Population]]</f>
        <v>1.78489281442635E-2</v>
      </c>
      <c r="AQ7" s="150">
        <f>Table14[[#This Row],[All Crimes]]/Table14[[#This Row],[Population]]</f>
        <v>2.5356518538964028E-2</v>
      </c>
      <c r="AR7" s="31"/>
      <c r="AT7" s="103"/>
    </row>
    <row r="8" spans="2:46" x14ac:dyDescent="0.25">
      <c r="B8" s="11"/>
      <c r="C8" s="12" t="s">
        <v>9</v>
      </c>
      <c r="D8" s="13"/>
      <c r="F8" s="11"/>
      <c r="G8" s="1" t="s">
        <v>9</v>
      </c>
      <c r="H8" s="36">
        <f>(SUM(AD62:AD77))/(SUM(X62:X77))</f>
        <v>22850.495673600373</v>
      </c>
      <c r="I8" s="13"/>
      <c r="K8" s="11"/>
      <c r="L8" s="3">
        <v>10455</v>
      </c>
      <c r="M8" s="4" t="s">
        <v>5</v>
      </c>
      <c r="N8" s="5">
        <v>22609</v>
      </c>
      <c r="P8" s="3">
        <v>11103</v>
      </c>
      <c r="Q8" s="4" t="s">
        <v>8</v>
      </c>
      <c r="R8" s="5">
        <v>55129</v>
      </c>
      <c r="S8" s="13"/>
      <c r="U8" s="11"/>
      <c r="V8" s="12">
        <v>9</v>
      </c>
      <c r="W8" s="14" t="s">
        <v>7</v>
      </c>
      <c r="X8" s="37">
        <v>0.76700000000000002</v>
      </c>
      <c r="Y8" s="13"/>
      <c r="AA8" s="21"/>
      <c r="AB8" s="148">
        <v>9</v>
      </c>
      <c r="AC8" s="149">
        <f>Table14[[#This Row],[Population]]/Table1[[#This Row],[Area (Sq. mi)]]</f>
        <v>98839.634941329859</v>
      </c>
      <c r="AD8" s="25">
        <v>75810</v>
      </c>
      <c r="AE8" s="25">
        <v>7</v>
      </c>
      <c r="AF8" s="25">
        <v>19</v>
      </c>
      <c r="AG8" s="25">
        <v>222</v>
      </c>
      <c r="AH8" s="25">
        <v>207</v>
      </c>
      <c r="AI8" s="25">
        <v>370</v>
      </c>
      <c r="AJ8" s="25">
        <v>1040</v>
      </c>
      <c r="AK8" s="25">
        <v>55</v>
      </c>
      <c r="AL8" s="25">
        <f>Table14[[#This Row],[Violent Crimes]]+Table14[[#This Row],[Non-Violent Crimes]]</f>
        <v>1920</v>
      </c>
      <c r="AM8" s="25">
        <f>SUM(Table14[[#This Row],[Murder]:[Fel. Assault]])</f>
        <v>455</v>
      </c>
      <c r="AN8" s="25">
        <f>SUM(Table14[[#This Row],[Burglary]:[G.L.A]])</f>
        <v>1465</v>
      </c>
      <c r="AO8" s="34">
        <f>Table14[[#This Row],[Violent Crimes]]/Table14[[#This Row],[Population]]</f>
        <v>6.0018467220683287E-3</v>
      </c>
      <c r="AP8" s="34">
        <f>Table14[[#This Row],[Non-Violent Crimes]]/Table14[[#This Row],[Population]]</f>
        <v>1.9324627357868353E-2</v>
      </c>
      <c r="AQ8" s="150">
        <f>Table14[[#This Row],[All Crimes]]/Table14[[#This Row],[Population]]</f>
        <v>2.5326474079936684E-2</v>
      </c>
      <c r="AR8" s="32"/>
      <c r="AT8" s="103"/>
    </row>
    <row r="9" spans="2:46" ht="16.5" thickBot="1" x14ac:dyDescent="0.3">
      <c r="B9" s="15"/>
      <c r="C9" s="16"/>
      <c r="D9" s="17"/>
      <c r="F9" s="15"/>
      <c r="G9" s="16"/>
      <c r="H9" s="16"/>
      <c r="I9" s="17"/>
      <c r="K9" s="11"/>
      <c r="L9" s="3">
        <v>10456</v>
      </c>
      <c r="M9" s="4" t="s">
        <v>5</v>
      </c>
      <c r="N9" s="5">
        <v>23452</v>
      </c>
      <c r="P9" s="3">
        <v>11104</v>
      </c>
      <c r="Q9" s="4" t="s">
        <v>8</v>
      </c>
      <c r="R9" s="5">
        <v>56059</v>
      </c>
      <c r="S9" s="13"/>
      <c r="U9" s="11"/>
      <c r="V9" s="12">
        <v>10</v>
      </c>
      <c r="W9" s="14" t="s">
        <v>7</v>
      </c>
      <c r="X9" s="37">
        <v>0.98099999999999998</v>
      </c>
      <c r="Y9" s="13"/>
      <c r="AA9" s="21"/>
      <c r="AB9" s="148">
        <v>10</v>
      </c>
      <c r="AC9" s="149">
        <f>Table14[[#This Row],[Population]]/Table1[[#This Row],[Area (Sq. mi)]]</f>
        <v>53170.234454638128</v>
      </c>
      <c r="AD9" s="25">
        <v>52160</v>
      </c>
      <c r="AE9" s="25">
        <v>6</v>
      </c>
      <c r="AF9" s="25">
        <v>11</v>
      </c>
      <c r="AG9" s="25">
        <v>151</v>
      </c>
      <c r="AH9" s="25">
        <v>138</v>
      </c>
      <c r="AI9" s="25">
        <v>171</v>
      </c>
      <c r="AJ9" s="25">
        <v>712</v>
      </c>
      <c r="AK9" s="25">
        <v>79</v>
      </c>
      <c r="AL9" s="25">
        <f>Table14[[#This Row],[Violent Crimes]]+Table14[[#This Row],[Non-Violent Crimes]]</f>
        <v>1268</v>
      </c>
      <c r="AM9" s="25">
        <f>SUM(Table14[[#This Row],[Murder]:[Fel. Assault]])</f>
        <v>306</v>
      </c>
      <c r="AN9" s="25">
        <f>SUM(Table14[[#This Row],[Burglary]:[G.L.A]])</f>
        <v>962</v>
      </c>
      <c r="AO9" s="34">
        <f>Table14[[#This Row],[Violent Crimes]]/Table14[[#This Row],[Population]]</f>
        <v>5.8665644171779141E-3</v>
      </c>
      <c r="AP9" s="34">
        <f>Table14[[#This Row],[Non-Violent Crimes]]/Table14[[#This Row],[Population]]</f>
        <v>1.8443251533742332E-2</v>
      </c>
      <c r="AQ9" s="150">
        <f>Table14[[#This Row],[All Crimes]]/Table14[[#This Row],[Population]]</f>
        <v>2.4309815950920244E-2</v>
      </c>
      <c r="AR9" s="13"/>
      <c r="AT9" s="103"/>
    </row>
    <row r="10" spans="2:46" x14ac:dyDescent="0.25">
      <c r="K10" s="11"/>
      <c r="L10" s="3">
        <v>10457</v>
      </c>
      <c r="M10" s="4" t="s">
        <v>5</v>
      </c>
      <c r="N10" s="5">
        <v>24949</v>
      </c>
      <c r="P10" s="3">
        <v>11105</v>
      </c>
      <c r="Q10" s="4" t="s">
        <v>8</v>
      </c>
      <c r="R10" s="5">
        <v>57525</v>
      </c>
      <c r="S10" s="13"/>
      <c r="U10" s="11"/>
      <c r="V10" s="12">
        <v>13</v>
      </c>
      <c r="W10" s="14" t="s">
        <v>7</v>
      </c>
      <c r="X10" s="37">
        <v>1.0580000000000001</v>
      </c>
      <c r="Y10" s="13"/>
      <c r="AA10" s="21"/>
      <c r="AB10" s="148">
        <v>13</v>
      </c>
      <c r="AC10" s="149">
        <f>Table14[[#This Row],[Population]]/Table1[[#This Row],[Area (Sq. mi)]]</f>
        <v>89736.294896030246</v>
      </c>
      <c r="AD10" s="25">
        <v>94941</v>
      </c>
      <c r="AE10" s="25">
        <v>2</v>
      </c>
      <c r="AF10" s="25">
        <v>18</v>
      </c>
      <c r="AG10" s="25">
        <v>190</v>
      </c>
      <c r="AH10" s="25">
        <v>254</v>
      </c>
      <c r="AI10" s="25">
        <v>280</v>
      </c>
      <c r="AJ10" s="25">
        <v>1029</v>
      </c>
      <c r="AK10" s="25">
        <v>70</v>
      </c>
      <c r="AL10" s="25">
        <f>Table14[[#This Row],[Violent Crimes]]+Table14[[#This Row],[Non-Violent Crimes]]</f>
        <v>1843</v>
      </c>
      <c r="AM10" s="25">
        <f>SUM(Table14[[#This Row],[Murder]:[Fel. Assault]])</f>
        <v>464</v>
      </c>
      <c r="AN10" s="25">
        <f>SUM(Table14[[#This Row],[Burglary]:[G.L.A]])</f>
        <v>1379</v>
      </c>
      <c r="AO10" s="34">
        <f>Table14[[#This Row],[Violent Crimes]]/Table14[[#This Row],[Population]]</f>
        <v>4.8872457631581722E-3</v>
      </c>
      <c r="AP10" s="34">
        <f>Table14[[#This Row],[Non-Violent Crimes]]/Table14[[#This Row],[Population]]</f>
        <v>1.4524810145248101E-2</v>
      </c>
      <c r="AQ10" s="150">
        <f>Table14[[#This Row],[All Crimes]]/Table14[[#This Row],[Population]]</f>
        <v>1.9412055908406275E-2</v>
      </c>
      <c r="AR10" s="13"/>
      <c r="AT10" s="103"/>
    </row>
    <row r="11" spans="2:46" x14ac:dyDescent="0.25">
      <c r="K11" s="11"/>
      <c r="L11" s="3">
        <v>10458</v>
      </c>
      <c r="M11" s="4" t="s">
        <v>5</v>
      </c>
      <c r="N11" s="5">
        <v>24618</v>
      </c>
      <c r="P11" s="3">
        <v>11106</v>
      </c>
      <c r="Q11" s="4" t="s">
        <v>8</v>
      </c>
      <c r="R11" s="5">
        <v>48720</v>
      </c>
      <c r="S11" s="13"/>
      <c r="U11" s="11"/>
      <c r="V11" s="12">
        <v>14</v>
      </c>
      <c r="W11" s="14" t="s">
        <v>7</v>
      </c>
      <c r="X11" s="37">
        <v>0.73599999999999999</v>
      </c>
      <c r="Y11" s="13"/>
      <c r="AA11" s="21"/>
      <c r="AB11" s="148">
        <v>14</v>
      </c>
      <c r="AC11" s="149">
        <f>Table14[[#This Row],[Population]]/Table1[[#This Row],[Area (Sq. mi)]]</f>
        <v>33316.57608695652</v>
      </c>
      <c r="AD11" s="25">
        <v>24521</v>
      </c>
      <c r="AE11" s="25">
        <v>8</v>
      </c>
      <c r="AF11" s="25">
        <v>23</v>
      </c>
      <c r="AG11" s="25">
        <v>653</v>
      </c>
      <c r="AH11" s="25">
        <v>502</v>
      </c>
      <c r="AI11" s="25">
        <v>660</v>
      </c>
      <c r="AJ11" s="25">
        <v>2374</v>
      </c>
      <c r="AK11" s="25">
        <v>68</v>
      </c>
      <c r="AL11" s="25">
        <f>Table14[[#This Row],[Violent Crimes]]+Table14[[#This Row],[Non-Violent Crimes]]</f>
        <v>4288</v>
      </c>
      <c r="AM11" s="25">
        <f>SUM(Table14[[#This Row],[Murder]:[Fel. Assault]])</f>
        <v>1186</v>
      </c>
      <c r="AN11" s="25">
        <f>SUM(Table14[[#This Row],[Burglary]:[G.L.A]])</f>
        <v>3102</v>
      </c>
      <c r="AO11" s="34">
        <f>Table14[[#This Row],[Violent Crimes]]/Table14[[#This Row],[Population]]</f>
        <v>4.8366706088658701E-2</v>
      </c>
      <c r="AP11" s="34">
        <f>Table14[[#This Row],[Non-Violent Crimes]]/Table14[[#This Row],[Population]]</f>
        <v>0.12650381305819502</v>
      </c>
      <c r="AQ11" s="150">
        <f>Table14[[#This Row],[All Crimes]]/Table14[[#This Row],[Population]]</f>
        <v>0.17487051914685373</v>
      </c>
      <c r="AR11" s="13"/>
      <c r="AT11" s="103"/>
    </row>
    <row r="12" spans="2:46" x14ac:dyDescent="0.25">
      <c r="K12" s="11"/>
      <c r="L12" s="3">
        <v>10459</v>
      </c>
      <c r="M12" s="4" t="s">
        <v>5</v>
      </c>
      <c r="N12" s="5">
        <v>24461</v>
      </c>
      <c r="P12" s="3">
        <v>11109</v>
      </c>
      <c r="Q12" s="4" t="s">
        <v>8</v>
      </c>
      <c r="R12" s="5">
        <v>125871</v>
      </c>
      <c r="S12" s="13"/>
      <c r="U12" s="11"/>
      <c r="V12" s="12">
        <v>17</v>
      </c>
      <c r="W12" s="14" t="s">
        <v>7</v>
      </c>
      <c r="X12" s="37">
        <v>0.79900000000000004</v>
      </c>
      <c r="Y12" s="13"/>
      <c r="AA12" s="21"/>
      <c r="AB12" s="148">
        <v>17</v>
      </c>
      <c r="AC12" s="149">
        <f>Table14[[#This Row],[Population]]/Table1[[#This Row],[Area (Sq. mi)]]</f>
        <v>89899.87484355444</v>
      </c>
      <c r="AD12" s="25">
        <v>71830</v>
      </c>
      <c r="AE12" s="25">
        <v>1</v>
      </c>
      <c r="AF12" s="25">
        <v>16</v>
      </c>
      <c r="AG12" s="25">
        <v>94</v>
      </c>
      <c r="AH12" s="25">
        <v>113</v>
      </c>
      <c r="AI12" s="25">
        <v>186</v>
      </c>
      <c r="AJ12" s="25">
        <v>669</v>
      </c>
      <c r="AK12" s="25">
        <v>68</v>
      </c>
      <c r="AL12" s="25">
        <f>Table14[[#This Row],[Violent Crimes]]+Table14[[#This Row],[Non-Violent Crimes]]</f>
        <v>1147</v>
      </c>
      <c r="AM12" s="25">
        <f>SUM(Table14[[#This Row],[Murder]:[Fel. Assault]])</f>
        <v>224</v>
      </c>
      <c r="AN12" s="25">
        <f>SUM(Table14[[#This Row],[Burglary]:[G.L.A]])</f>
        <v>923</v>
      </c>
      <c r="AO12" s="34">
        <f>Table14[[#This Row],[Violent Crimes]]/Table14[[#This Row],[Population]]</f>
        <v>3.1184741751357371E-3</v>
      </c>
      <c r="AP12" s="34">
        <f>Table14[[#This Row],[Non-Violent Crimes]]/Table14[[#This Row],[Population]]</f>
        <v>1.2849784212724489E-2</v>
      </c>
      <c r="AQ12" s="150">
        <f>Table14[[#This Row],[All Crimes]]/Table14[[#This Row],[Population]]</f>
        <v>1.5968258387860226E-2</v>
      </c>
      <c r="AR12" s="13"/>
      <c r="AT12" s="103"/>
    </row>
    <row r="13" spans="2:46" x14ac:dyDescent="0.25">
      <c r="K13" s="11"/>
      <c r="L13" s="3">
        <v>10460</v>
      </c>
      <c r="M13" s="4" t="s">
        <v>5</v>
      </c>
      <c r="N13" s="5">
        <v>22307</v>
      </c>
      <c r="P13" s="3">
        <v>11354</v>
      </c>
      <c r="Q13" s="4" t="s">
        <v>8</v>
      </c>
      <c r="R13" s="5">
        <v>46566</v>
      </c>
      <c r="S13" s="13"/>
      <c r="U13" s="11"/>
      <c r="V13" s="12">
        <v>18</v>
      </c>
      <c r="W13" s="14" t="s">
        <v>7</v>
      </c>
      <c r="X13" s="37">
        <v>1.1599999999999999</v>
      </c>
      <c r="Y13" s="13"/>
      <c r="AA13" s="21"/>
      <c r="AB13" s="148">
        <v>18</v>
      </c>
      <c r="AC13" s="149">
        <f>Table14[[#This Row],[Population]]/Table1[[#This Row],[Area (Sq. mi)]]</f>
        <v>48394.827586206899</v>
      </c>
      <c r="AD13" s="25">
        <v>56138</v>
      </c>
      <c r="AE13" s="25">
        <v>1</v>
      </c>
      <c r="AF13" s="25">
        <v>22</v>
      </c>
      <c r="AG13" s="25">
        <v>154</v>
      </c>
      <c r="AH13" s="25">
        <v>185</v>
      </c>
      <c r="AI13" s="25">
        <v>205</v>
      </c>
      <c r="AJ13" s="25">
        <v>2065</v>
      </c>
      <c r="AK13" s="25">
        <v>116</v>
      </c>
      <c r="AL13" s="25">
        <f>Table14[[#This Row],[Violent Crimes]]+Table14[[#This Row],[Non-Violent Crimes]]</f>
        <v>2748</v>
      </c>
      <c r="AM13" s="25">
        <f>SUM(Table14[[#This Row],[Murder]:[Fel. Assault]])</f>
        <v>362</v>
      </c>
      <c r="AN13" s="25">
        <f>SUM(Table14[[#This Row],[Burglary]:[G.L.A]])</f>
        <v>2386</v>
      </c>
      <c r="AO13" s="34">
        <f>Table14[[#This Row],[Violent Crimes]]/Table14[[#This Row],[Population]]</f>
        <v>6.4483950265417367E-3</v>
      </c>
      <c r="AP13" s="34">
        <f>Table14[[#This Row],[Non-Violent Crimes]]/Table14[[#This Row],[Population]]</f>
        <v>4.2502404788200505E-2</v>
      </c>
      <c r="AQ13" s="150">
        <f>Table14[[#This Row],[All Crimes]]/Table14[[#This Row],[Population]]</f>
        <v>4.8950799814742242E-2</v>
      </c>
      <c r="AR13" s="13"/>
      <c r="AT13" s="103"/>
    </row>
    <row r="14" spans="2:46" x14ac:dyDescent="0.25">
      <c r="K14" s="11"/>
      <c r="L14" s="3">
        <v>10461</v>
      </c>
      <c r="M14" s="4" t="s">
        <v>5</v>
      </c>
      <c r="N14" s="5">
        <v>52347</v>
      </c>
      <c r="P14" s="3">
        <v>11355</v>
      </c>
      <c r="Q14" s="4" t="s">
        <v>8</v>
      </c>
      <c r="R14" s="5">
        <v>41884</v>
      </c>
      <c r="S14" s="13"/>
      <c r="U14" s="11"/>
      <c r="V14" s="12">
        <v>19</v>
      </c>
      <c r="W14" s="14" t="s">
        <v>7</v>
      </c>
      <c r="X14" s="37">
        <v>1.748</v>
      </c>
      <c r="Y14" s="13"/>
      <c r="AA14" s="21"/>
      <c r="AB14" s="148">
        <v>19</v>
      </c>
      <c r="AC14" s="149">
        <f>Table14[[#This Row],[Population]]/Table1[[#This Row],[Area (Sq. mi)]]</f>
        <v>119907.89473684211</v>
      </c>
      <c r="AD14" s="25">
        <v>209599</v>
      </c>
      <c r="AE14" s="25">
        <v>2</v>
      </c>
      <c r="AF14" s="25">
        <v>12</v>
      </c>
      <c r="AG14" s="25">
        <v>229</v>
      </c>
      <c r="AH14" s="25">
        <v>173</v>
      </c>
      <c r="AI14" s="25">
        <v>278</v>
      </c>
      <c r="AJ14" s="25">
        <v>1724</v>
      </c>
      <c r="AK14" s="25">
        <v>192</v>
      </c>
      <c r="AL14" s="25">
        <f>Table14[[#This Row],[Violent Crimes]]+Table14[[#This Row],[Non-Violent Crimes]]</f>
        <v>2610</v>
      </c>
      <c r="AM14" s="25">
        <f>SUM(Table14[[#This Row],[Murder]:[Fel. Assault]])</f>
        <v>416</v>
      </c>
      <c r="AN14" s="25">
        <f>SUM(Table14[[#This Row],[Burglary]:[G.L.A]])</f>
        <v>2194</v>
      </c>
      <c r="AO14" s="34">
        <f>Table14[[#This Row],[Violent Crimes]]/Table14[[#This Row],[Population]]</f>
        <v>1.9847422936178131E-3</v>
      </c>
      <c r="AP14" s="34">
        <f>Table14[[#This Row],[Non-Violent Crimes]]/Table14[[#This Row],[Population]]</f>
        <v>1.0467607192782408E-2</v>
      </c>
      <c r="AQ14" s="150">
        <f>Table14[[#This Row],[All Crimes]]/Table14[[#This Row],[Population]]</f>
        <v>1.2452349486400222E-2</v>
      </c>
      <c r="AR14" s="13"/>
      <c r="AT14" s="103"/>
    </row>
    <row r="15" spans="2:46" x14ac:dyDescent="0.25">
      <c r="K15" s="11"/>
      <c r="L15" s="3">
        <v>10462</v>
      </c>
      <c r="M15" s="4" t="s">
        <v>5</v>
      </c>
      <c r="N15" s="5">
        <v>45864</v>
      </c>
      <c r="P15" s="3">
        <v>11356</v>
      </c>
      <c r="Q15" s="4" t="s">
        <v>8</v>
      </c>
      <c r="R15" s="5">
        <v>58465</v>
      </c>
      <c r="S15" s="13"/>
      <c r="U15" s="11"/>
      <c r="V15" s="12">
        <v>20</v>
      </c>
      <c r="W15" s="14" t="s">
        <v>7</v>
      </c>
      <c r="X15" s="37">
        <v>0.995</v>
      </c>
      <c r="Y15" s="13"/>
      <c r="AA15" s="21"/>
      <c r="AB15" s="148">
        <v>20</v>
      </c>
      <c r="AC15" s="149">
        <f>Table14[[#This Row],[Population]]/Table1[[#This Row],[Area (Sq. mi)]]</f>
        <v>100107.53768844221</v>
      </c>
      <c r="AD15" s="25">
        <v>99607</v>
      </c>
      <c r="AE15" s="25"/>
      <c r="AF15" s="25">
        <v>14</v>
      </c>
      <c r="AG15" s="25">
        <v>116</v>
      </c>
      <c r="AH15" s="25">
        <v>102</v>
      </c>
      <c r="AI15" s="25">
        <v>136</v>
      </c>
      <c r="AJ15" s="25">
        <v>826</v>
      </c>
      <c r="AK15" s="25">
        <v>75</v>
      </c>
      <c r="AL15" s="25">
        <f>Table14[[#This Row],[Violent Crimes]]+Table14[[#This Row],[Non-Violent Crimes]]</f>
        <v>1269</v>
      </c>
      <c r="AM15" s="25">
        <f>SUM(Table14[[#This Row],[Murder]:[Fel. Assault]])</f>
        <v>232</v>
      </c>
      <c r="AN15" s="25">
        <f>SUM(Table14[[#This Row],[Burglary]:[G.L.A]])</f>
        <v>1037</v>
      </c>
      <c r="AO15" s="34">
        <f>Table14[[#This Row],[Violent Crimes]]/Table14[[#This Row],[Population]]</f>
        <v>2.3291535735440278E-3</v>
      </c>
      <c r="AP15" s="34">
        <f>Table14[[#This Row],[Non-Violent Crimes]]/Table14[[#This Row],[Population]]</f>
        <v>1.0410914895539471E-2</v>
      </c>
      <c r="AQ15" s="150">
        <f>Table14[[#This Row],[All Crimes]]/Table14[[#This Row],[Population]]</f>
        <v>1.2740068469083498E-2</v>
      </c>
      <c r="AR15" s="31"/>
      <c r="AT15" s="103"/>
    </row>
    <row r="16" spans="2:46" x14ac:dyDescent="0.25">
      <c r="K16" s="11"/>
      <c r="L16" s="3">
        <v>10463</v>
      </c>
      <c r="M16" s="4" t="s">
        <v>5</v>
      </c>
      <c r="N16" s="5">
        <v>54258</v>
      </c>
      <c r="P16" s="3">
        <v>11357</v>
      </c>
      <c r="Q16" s="4" t="s">
        <v>8</v>
      </c>
      <c r="R16" s="5">
        <v>71978</v>
      </c>
      <c r="S16" s="13"/>
      <c r="U16" s="11"/>
      <c r="V16" s="12">
        <v>22</v>
      </c>
      <c r="W16" s="14" t="s">
        <v>7</v>
      </c>
      <c r="X16" s="37">
        <v>1.3740000000000001</v>
      </c>
      <c r="Y16" s="13"/>
      <c r="AA16" s="21"/>
      <c r="AB16" s="148">
        <v>22</v>
      </c>
      <c r="AC16" s="149">
        <f>Table14[[#This Row],[Population]]/Table1[[#This Row],[Area (Sq. mi)]]</f>
        <v>0</v>
      </c>
      <c r="AD16" s="25"/>
      <c r="AE16" s="25">
        <v>1</v>
      </c>
      <c r="AF16" s="25">
        <v>3</v>
      </c>
      <c r="AG16" s="25">
        <v>26</v>
      </c>
      <c r="AH16" s="25">
        <v>15</v>
      </c>
      <c r="AI16" s="25">
        <v>4</v>
      </c>
      <c r="AJ16" s="25">
        <v>26</v>
      </c>
      <c r="AK16" s="25"/>
      <c r="AL16" s="25">
        <f>Table14[[#This Row],[Violent Crimes]]+Table14[[#This Row],[Non-Violent Crimes]]</f>
        <v>75</v>
      </c>
      <c r="AM16" s="25">
        <f>SUM(Table14[[#This Row],[Murder]:[Fel. Assault]])</f>
        <v>45</v>
      </c>
      <c r="AN16" s="25">
        <f>SUM(Table14[[#This Row],[Burglary]:[G.L.A]])</f>
        <v>30</v>
      </c>
      <c r="AO16" s="34"/>
      <c r="AP16" s="34"/>
      <c r="AQ16" s="35"/>
      <c r="AR16" s="13"/>
      <c r="AT16" s="103"/>
    </row>
    <row r="17" spans="11:46" x14ac:dyDescent="0.25">
      <c r="K17" s="11"/>
      <c r="L17" s="3">
        <v>10464</v>
      </c>
      <c r="M17" s="4" t="s">
        <v>5</v>
      </c>
      <c r="N17" s="5">
        <v>70078</v>
      </c>
      <c r="P17" s="3">
        <v>11358</v>
      </c>
      <c r="Q17" s="4" t="s">
        <v>8</v>
      </c>
      <c r="R17" s="5">
        <v>65722</v>
      </c>
      <c r="S17" s="13"/>
      <c r="U17" s="11"/>
      <c r="V17" s="12">
        <v>23</v>
      </c>
      <c r="W17" s="14" t="s">
        <v>7</v>
      </c>
      <c r="X17" s="37">
        <v>0.77</v>
      </c>
      <c r="Y17" s="13"/>
      <c r="AA17" s="21"/>
      <c r="AB17" s="148">
        <v>23</v>
      </c>
      <c r="AC17" s="149">
        <f>Table14[[#This Row],[Population]]/Table1[[#This Row],[Area (Sq. mi)]]</f>
        <v>97549.350649350643</v>
      </c>
      <c r="AD17" s="25">
        <v>75113</v>
      </c>
      <c r="AE17" s="25">
        <v>4</v>
      </c>
      <c r="AF17" s="25">
        <v>18</v>
      </c>
      <c r="AG17" s="25">
        <v>188</v>
      </c>
      <c r="AH17" s="25">
        <v>395</v>
      </c>
      <c r="AI17" s="25">
        <v>204</v>
      </c>
      <c r="AJ17" s="25">
        <v>478</v>
      </c>
      <c r="AK17" s="25">
        <v>89</v>
      </c>
      <c r="AL17" s="25">
        <f>Table14[[#This Row],[Violent Crimes]]+Table14[[#This Row],[Non-Violent Crimes]]</f>
        <v>1376</v>
      </c>
      <c r="AM17" s="25">
        <f>SUM(Table14[[#This Row],[Murder]:[Fel. Assault]])</f>
        <v>605</v>
      </c>
      <c r="AN17" s="25">
        <f>SUM(Table14[[#This Row],[Burglary]:[G.L.A]])</f>
        <v>771</v>
      </c>
      <c r="AO17" s="34">
        <f>Table14[[#This Row],[Violent Crimes]]/Table14[[#This Row],[Population]]</f>
        <v>8.0545311730326301E-3</v>
      </c>
      <c r="AP17" s="34">
        <f>Table14[[#This Row],[Non-Violent Crimes]]/Table14[[#This Row],[Population]]</f>
        <v>1.026453476761679E-2</v>
      </c>
      <c r="AQ17" s="150">
        <f>Table14[[#This Row],[All Crimes]]/Table14[[#This Row],[Population]]</f>
        <v>1.8319065940649422E-2</v>
      </c>
      <c r="AR17" s="13"/>
      <c r="AT17" s="103"/>
    </row>
    <row r="18" spans="11:46" x14ac:dyDescent="0.25">
      <c r="K18" s="11"/>
      <c r="L18" s="3">
        <v>10465</v>
      </c>
      <c r="M18" s="4" t="s">
        <v>5</v>
      </c>
      <c r="N18" s="5">
        <v>65450</v>
      </c>
      <c r="P18" s="3">
        <v>11360</v>
      </c>
      <c r="Q18" s="4" t="s">
        <v>8</v>
      </c>
      <c r="R18" s="5">
        <v>76183</v>
      </c>
      <c r="S18" s="13"/>
      <c r="U18" s="11"/>
      <c r="V18" s="12">
        <v>24</v>
      </c>
      <c r="W18" s="14" t="s">
        <v>7</v>
      </c>
      <c r="X18" s="37">
        <v>0.91400000000000003</v>
      </c>
      <c r="Y18" s="13"/>
      <c r="AA18" s="21"/>
      <c r="AB18" s="148">
        <v>24</v>
      </c>
      <c r="AC18" s="149">
        <f>Table14[[#This Row],[Population]]/Table1[[#This Row],[Area (Sq. mi)]]</f>
        <v>116908.09628008753</v>
      </c>
      <c r="AD18" s="25">
        <v>106854</v>
      </c>
      <c r="AE18" s="25">
        <v>1</v>
      </c>
      <c r="AF18" s="25">
        <v>9</v>
      </c>
      <c r="AG18" s="25">
        <v>150</v>
      </c>
      <c r="AH18" s="25">
        <v>188</v>
      </c>
      <c r="AI18" s="25">
        <v>180</v>
      </c>
      <c r="AJ18" s="25">
        <v>526</v>
      </c>
      <c r="AK18" s="25">
        <v>89</v>
      </c>
      <c r="AL18" s="25">
        <f>Table14[[#This Row],[Violent Crimes]]+Table14[[#This Row],[Non-Violent Crimes]]</f>
        <v>1143</v>
      </c>
      <c r="AM18" s="25">
        <f>SUM(Table14[[#This Row],[Murder]:[Fel. Assault]])</f>
        <v>348</v>
      </c>
      <c r="AN18" s="25">
        <f>SUM(Table14[[#This Row],[Burglary]:[G.L.A]])</f>
        <v>795</v>
      </c>
      <c r="AO18" s="34">
        <f>Table14[[#This Row],[Violent Crimes]]/Table14[[#This Row],[Population]]</f>
        <v>3.2567802796338928E-3</v>
      </c>
      <c r="AP18" s="34">
        <f>Table14[[#This Row],[Non-Violent Crimes]]/Table14[[#This Row],[Population]]</f>
        <v>7.4400583974394965E-3</v>
      </c>
      <c r="AQ18" s="150">
        <f>Table14[[#This Row],[All Crimes]]/Table14[[#This Row],[Population]]</f>
        <v>1.0696838677073391E-2</v>
      </c>
      <c r="AR18" s="13"/>
      <c r="AT18" s="103"/>
    </row>
    <row r="19" spans="11:46" x14ac:dyDescent="0.25">
      <c r="K19" s="11"/>
      <c r="L19" s="3">
        <v>10466</v>
      </c>
      <c r="M19" s="4" t="s">
        <v>5</v>
      </c>
      <c r="N19" s="5">
        <v>44012</v>
      </c>
      <c r="P19" s="3">
        <v>11361</v>
      </c>
      <c r="Q19" s="4" t="s">
        <v>8</v>
      </c>
      <c r="R19" s="5">
        <v>75335</v>
      </c>
      <c r="S19" s="13"/>
      <c r="U19" s="11"/>
      <c r="V19" s="12">
        <v>25</v>
      </c>
      <c r="W19" s="14" t="s">
        <v>7</v>
      </c>
      <c r="X19" s="37">
        <v>1.605</v>
      </c>
      <c r="Y19" s="13"/>
      <c r="AA19" s="21"/>
      <c r="AB19" s="148">
        <v>25</v>
      </c>
      <c r="AC19" s="149">
        <f>Table14[[#This Row],[Population]]/Table1[[#This Row],[Area (Sq. mi)]]</f>
        <v>31019.31464174455</v>
      </c>
      <c r="AD19" s="25">
        <v>49786</v>
      </c>
      <c r="AE19" s="25">
        <v>9</v>
      </c>
      <c r="AF19" s="25">
        <v>13</v>
      </c>
      <c r="AG19" s="25">
        <v>236</v>
      </c>
      <c r="AH19" s="25">
        <v>439</v>
      </c>
      <c r="AI19" s="25">
        <v>184</v>
      </c>
      <c r="AJ19" s="25">
        <v>608</v>
      </c>
      <c r="AK19" s="25">
        <v>89</v>
      </c>
      <c r="AL19" s="25">
        <f>Table14[[#This Row],[Violent Crimes]]+Table14[[#This Row],[Non-Violent Crimes]]</f>
        <v>1578</v>
      </c>
      <c r="AM19" s="25">
        <f>SUM(Table14[[#This Row],[Murder]:[Fel. Assault]])</f>
        <v>697</v>
      </c>
      <c r="AN19" s="25">
        <f>SUM(Table14[[#This Row],[Burglary]:[G.L.A]])</f>
        <v>881</v>
      </c>
      <c r="AO19" s="34">
        <f>Table14[[#This Row],[Violent Crimes]]/Table14[[#This Row],[Population]]</f>
        <v>1.3999919656128229E-2</v>
      </c>
      <c r="AP19" s="34">
        <f>Table14[[#This Row],[Non-Violent Crimes]]/Table14[[#This Row],[Population]]</f>
        <v>1.7695737757602539E-2</v>
      </c>
      <c r="AQ19" s="150">
        <f>Table14[[#This Row],[All Crimes]]/Table14[[#This Row],[Population]]</f>
        <v>3.1695657413730767E-2</v>
      </c>
      <c r="AR19" s="13"/>
      <c r="AT19" s="103"/>
    </row>
    <row r="20" spans="11:46" x14ac:dyDescent="0.25">
      <c r="K20" s="11"/>
      <c r="L20" s="3">
        <v>10467</v>
      </c>
      <c r="M20" s="4" t="s">
        <v>5</v>
      </c>
      <c r="N20" s="5">
        <v>36048</v>
      </c>
      <c r="P20" s="3">
        <v>11362</v>
      </c>
      <c r="Q20" s="4" t="s">
        <v>8</v>
      </c>
      <c r="R20" s="5">
        <v>82332</v>
      </c>
      <c r="S20" s="13"/>
      <c r="U20" s="11"/>
      <c r="V20" s="12">
        <v>26</v>
      </c>
      <c r="W20" s="14" t="s">
        <v>7</v>
      </c>
      <c r="X20" s="37">
        <v>0.85599999999999998</v>
      </c>
      <c r="Y20" s="13"/>
      <c r="AA20" s="21"/>
      <c r="AB20" s="148">
        <v>26</v>
      </c>
      <c r="AC20" s="149">
        <f>Table14[[#This Row],[Population]]/Table1[[#This Row],[Area (Sq. mi)]]</f>
        <v>57433.411214953274</v>
      </c>
      <c r="AD20" s="25">
        <v>49163</v>
      </c>
      <c r="AE20" s="25">
        <v>1</v>
      </c>
      <c r="AF20" s="25">
        <v>16</v>
      </c>
      <c r="AG20" s="25">
        <v>104</v>
      </c>
      <c r="AH20" s="25">
        <v>142</v>
      </c>
      <c r="AI20" s="25">
        <v>118</v>
      </c>
      <c r="AJ20" s="25">
        <v>341</v>
      </c>
      <c r="AK20" s="25">
        <v>79</v>
      </c>
      <c r="AL20" s="25">
        <f>Table14[[#This Row],[Violent Crimes]]+Table14[[#This Row],[Non-Violent Crimes]]</f>
        <v>801</v>
      </c>
      <c r="AM20" s="25">
        <f>SUM(Table14[[#This Row],[Murder]:[Fel. Assault]])</f>
        <v>263</v>
      </c>
      <c r="AN20" s="25">
        <f>SUM(Table14[[#This Row],[Burglary]:[G.L.A]])</f>
        <v>538</v>
      </c>
      <c r="AO20" s="34">
        <f>Table14[[#This Row],[Violent Crimes]]/Table14[[#This Row],[Population]]</f>
        <v>5.349551491975673E-3</v>
      </c>
      <c r="AP20" s="34">
        <f>Table14[[#This Row],[Non-Violent Crimes]]/Table14[[#This Row],[Population]]</f>
        <v>1.0943188983585216E-2</v>
      </c>
      <c r="AQ20" s="150">
        <f>Table14[[#This Row],[All Crimes]]/Table14[[#This Row],[Population]]</f>
        <v>1.6292740475560889E-2</v>
      </c>
      <c r="AR20" s="13"/>
      <c r="AT20" s="103"/>
    </row>
    <row r="21" spans="11:46" x14ac:dyDescent="0.25">
      <c r="K21" s="11"/>
      <c r="L21" s="3">
        <v>10468</v>
      </c>
      <c r="M21" s="4" t="s">
        <v>5</v>
      </c>
      <c r="N21" s="5">
        <v>33776</v>
      </c>
      <c r="P21" s="3">
        <v>11363</v>
      </c>
      <c r="Q21" s="4" t="s">
        <v>8</v>
      </c>
      <c r="R21" s="5">
        <v>90799</v>
      </c>
      <c r="S21" s="13"/>
      <c r="U21" s="11"/>
      <c r="V21" s="12">
        <v>28</v>
      </c>
      <c r="W21" s="14" t="s">
        <v>7</v>
      </c>
      <c r="X21" s="37">
        <v>0.54900000000000004</v>
      </c>
      <c r="Y21" s="13"/>
      <c r="AA21" s="21"/>
      <c r="AB21" s="148">
        <v>28</v>
      </c>
      <c r="AC21" s="149">
        <f>Table14[[#This Row],[Population]]/Table1[[#This Row],[Area (Sq. mi)]]</f>
        <v>97127.504553734048</v>
      </c>
      <c r="AD21" s="25">
        <v>53323</v>
      </c>
      <c r="AE21" s="25">
        <v>3</v>
      </c>
      <c r="AF21" s="25">
        <v>10</v>
      </c>
      <c r="AG21" s="25">
        <v>173</v>
      </c>
      <c r="AH21" s="25">
        <v>225</v>
      </c>
      <c r="AI21" s="25">
        <v>179</v>
      </c>
      <c r="AJ21" s="25">
        <v>404</v>
      </c>
      <c r="AK21" s="25">
        <v>54</v>
      </c>
      <c r="AL21" s="25">
        <f>Table14[[#This Row],[Violent Crimes]]+Table14[[#This Row],[Non-Violent Crimes]]</f>
        <v>1048</v>
      </c>
      <c r="AM21" s="25">
        <f>SUM(Table14[[#This Row],[Murder]:[Fel. Assault]])</f>
        <v>411</v>
      </c>
      <c r="AN21" s="25">
        <f>SUM(Table14[[#This Row],[Burglary]:[G.L.A]])</f>
        <v>637</v>
      </c>
      <c r="AO21" s="34">
        <f>Table14[[#This Row],[Violent Crimes]]/Table14[[#This Row],[Population]]</f>
        <v>7.7077433752789602E-3</v>
      </c>
      <c r="AP21" s="34">
        <f>Table14[[#This Row],[Non-Violent Crimes]]/Table14[[#This Row],[Population]]</f>
        <v>1.1946064550006564E-2</v>
      </c>
      <c r="AQ21" s="150">
        <f>Table14[[#This Row],[All Crimes]]/Table14[[#This Row],[Population]]</f>
        <v>1.9653807925285524E-2</v>
      </c>
      <c r="AR21" s="13"/>
      <c r="AT21" s="103"/>
    </row>
    <row r="22" spans="11:46" x14ac:dyDescent="0.25">
      <c r="K22" s="11"/>
      <c r="L22" s="3">
        <v>10469</v>
      </c>
      <c r="M22" s="4" t="s">
        <v>5</v>
      </c>
      <c r="N22" s="5">
        <v>57776</v>
      </c>
      <c r="P22" s="3">
        <v>11364</v>
      </c>
      <c r="Q22" s="4" t="s">
        <v>8</v>
      </c>
      <c r="R22" s="5">
        <v>72909</v>
      </c>
      <c r="S22" s="13"/>
      <c r="U22" s="11"/>
      <c r="V22" s="12">
        <v>30</v>
      </c>
      <c r="W22" s="14" t="s">
        <v>7</v>
      </c>
      <c r="X22" s="37">
        <v>0.67500000000000004</v>
      </c>
      <c r="Y22" s="13"/>
      <c r="AA22" s="21"/>
      <c r="AB22" s="148">
        <v>30</v>
      </c>
      <c r="AC22" s="149">
        <f>Table14[[#This Row],[Population]]/Table1[[#This Row],[Area (Sq. mi)]]</f>
        <v>95192.592592592584</v>
      </c>
      <c r="AD22" s="25">
        <v>64255</v>
      </c>
      <c r="AE22" s="25">
        <v>6</v>
      </c>
      <c r="AF22" s="25">
        <v>18</v>
      </c>
      <c r="AG22" s="25">
        <v>132</v>
      </c>
      <c r="AH22" s="25">
        <v>223</v>
      </c>
      <c r="AI22" s="25">
        <v>71</v>
      </c>
      <c r="AJ22" s="25">
        <v>338</v>
      </c>
      <c r="AK22" s="25">
        <v>90</v>
      </c>
      <c r="AL22" s="25">
        <f>Table14[[#This Row],[Violent Crimes]]+Table14[[#This Row],[Non-Violent Crimes]]</f>
        <v>878</v>
      </c>
      <c r="AM22" s="25">
        <f>SUM(Table14[[#This Row],[Murder]:[Fel. Assault]])</f>
        <v>379</v>
      </c>
      <c r="AN22" s="25">
        <f>SUM(Table14[[#This Row],[Burglary]:[G.L.A]])</f>
        <v>499</v>
      </c>
      <c r="AO22" s="34">
        <f>Table14[[#This Row],[Violent Crimes]]/Table14[[#This Row],[Population]]</f>
        <v>5.8983736674188781E-3</v>
      </c>
      <c r="AP22" s="34">
        <f>Table14[[#This Row],[Non-Violent Crimes]]/Table14[[#This Row],[Population]]</f>
        <v>7.765932612248074E-3</v>
      </c>
      <c r="AQ22" s="150">
        <f>Table14[[#This Row],[All Crimes]]/Table14[[#This Row],[Population]]</f>
        <v>1.3664306279666952E-2</v>
      </c>
      <c r="AR22" s="13"/>
      <c r="AT22" s="103"/>
    </row>
    <row r="23" spans="11:46" x14ac:dyDescent="0.25">
      <c r="K23" s="11"/>
      <c r="L23" s="3">
        <v>10470</v>
      </c>
      <c r="M23" s="4" t="s">
        <v>5</v>
      </c>
      <c r="N23" s="5">
        <v>58600</v>
      </c>
      <c r="P23" s="3">
        <v>11365</v>
      </c>
      <c r="Q23" s="4" t="s">
        <v>8</v>
      </c>
      <c r="R23" s="5">
        <v>55492</v>
      </c>
      <c r="S23" s="13"/>
      <c r="U23" s="11"/>
      <c r="V23" s="12">
        <v>32</v>
      </c>
      <c r="W23" s="14" t="s">
        <v>7</v>
      </c>
      <c r="X23" s="37">
        <v>0.82499999999999996</v>
      </c>
      <c r="Y23" s="13"/>
      <c r="AA23" s="21"/>
      <c r="AB23" s="148">
        <v>32</v>
      </c>
      <c r="AC23" s="149">
        <f>Table14[[#This Row],[Population]]/Table1[[#This Row],[Area (Sq. mi)]]</f>
        <v>95436.363636363647</v>
      </c>
      <c r="AD23" s="25">
        <v>78735</v>
      </c>
      <c r="AE23" s="25">
        <v>8</v>
      </c>
      <c r="AF23" s="25">
        <v>25</v>
      </c>
      <c r="AG23" s="25">
        <v>213</v>
      </c>
      <c r="AH23" s="25">
        <v>522</v>
      </c>
      <c r="AI23" s="25">
        <v>207</v>
      </c>
      <c r="AJ23" s="25">
        <v>343</v>
      </c>
      <c r="AK23" s="25">
        <v>79</v>
      </c>
      <c r="AL23" s="25">
        <f>Table14[[#This Row],[Violent Crimes]]+Table14[[#This Row],[Non-Violent Crimes]]</f>
        <v>1397</v>
      </c>
      <c r="AM23" s="25">
        <f>SUM(Table14[[#This Row],[Murder]:[Fel. Assault]])</f>
        <v>768</v>
      </c>
      <c r="AN23" s="25">
        <f>SUM(Table14[[#This Row],[Burglary]:[G.L.A]])</f>
        <v>629</v>
      </c>
      <c r="AO23" s="34">
        <f>Table14[[#This Row],[Violent Crimes]]/Table14[[#This Row],[Population]]</f>
        <v>9.7542389026481231E-3</v>
      </c>
      <c r="AP23" s="34">
        <f>Table14[[#This Row],[Non-Violent Crimes]]/Table14[[#This Row],[Population]]</f>
        <v>7.9888232679240483E-3</v>
      </c>
      <c r="AQ23" s="150">
        <f>Table14[[#This Row],[All Crimes]]/Table14[[#This Row],[Population]]</f>
        <v>1.7743062170572171E-2</v>
      </c>
      <c r="AR23" s="13"/>
      <c r="AT23" s="103"/>
    </row>
    <row r="24" spans="11:46" x14ac:dyDescent="0.25">
      <c r="K24" s="11"/>
      <c r="L24" s="3">
        <v>10471</v>
      </c>
      <c r="M24" s="4" t="s">
        <v>5</v>
      </c>
      <c r="N24" s="5">
        <v>71798</v>
      </c>
      <c r="P24" s="3">
        <v>11366</v>
      </c>
      <c r="Q24" s="4" t="s">
        <v>8</v>
      </c>
      <c r="R24" s="5">
        <v>71350</v>
      </c>
      <c r="S24" s="13"/>
      <c r="U24" s="11"/>
      <c r="V24" s="12">
        <v>33</v>
      </c>
      <c r="W24" s="14" t="s">
        <v>7</v>
      </c>
      <c r="X24" s="37">
        <v>0.92700000000000005</v>
      </c>
      <c r="Y24" s="13"/>
      <c r="AA24" s="21"/>
      <c r="AB24" s="148">
        <v>33</v>
      </c>
      <c r="AC24" s="149">
        <f>Table14[[#This Row],[Population]]/Table1[[#This Row],[Area (Sq. mi)]]</f>
        <v>92648.327939590075</v>
      </c>
      <c r="AD24" s="25">
        <v>85885</v>
      </c>
      <c r="AE24" s="25">
        <v>2</v>
      </c>
      <c r="AF24" s="25">
        <v>13</v>
      </c>
      <c r="AG24" s="25">
        <v>200</v>
      </c>
      <c r="AH24" s="25">
        <v>265</v>
      </c>
      <c r="AI24" s="25">
        <v>104</v>
      </c>
      <c r="AJ24" s="25">
        <v>300</v>
      </c>
      <c r="AK24" s="25">
        <v>136</v>
      </c>
      <c r="AL24" s="25">
        <f>Table14[[#This Row],[Violent Crimes]]+Table14[[#This Row],[Non-Violent Crimes]]</f>
        <v>1020</v>
      </c>
      <c r="AM24" s="25">
        <f>SUM(Table14[[#This Row],[Murder]:[Fel. Assault]])</f>
        <v>480</v>
      </c>
      <c r="AN24" s="25">
        <f>SUM(Table14[[#This Row],[Burglary]:[G.L.A]])</f>
        <v>540</v>
      </c>
      <c r="AO24" s="34">
        <f>Table14[[#This Row],[Violent Crimes]]/Table14[[#This Row],[Population]]</f>
        <v>5.5888688362344995E-3</v>
      </c>
      <c r="AP24" s="34">
        <f>Table14[[#This Row],[Non-Violent Crimes]]/Table14[[#This Row],[Population]]</f>
        <v>6.2874774407638123E-3</v>
      </c>
      <c r="AQ24" s="150">
        <f>Table14[[#This Row],[All Crimes]]/Table14[[#This Row],[Population]]</f>
        <v>1.1876346276998311E-2</v>
      </c>
      <c r="AR24" s="13"/>
      <c r="AT24" s="103"/>
    </row>
    <row r="25" spans="11:46" x14ac:dyDescent="0.25">
      <c r="K25" s="11"/>
      <c r="L25" s="3">
        <v>10472</v>
      </c>
      <c r="M25" s="4" t="s">
        <v>5</v>
      </c>
      <c r="N25" s="5">
        <v>30288</v>
      </c>
      <c r="P25" s="3">
        <v>11367</v>
      </c>
      <c r="Q25" s="4" t="s">
        <v>8</v>
      </c>
      <c r="R25" s="5">
        <v>56608</v>
      </c>
      <c r="S25" s="13"/>
      <c r="U25" s="11"/>
      <c r="V25" s="12">
        <v>34</v>
      </c>
      <c r="W25" s="14" t="s">
        <v>7</v>
      </c>
      <c r="X25" s="37">
        <v>1.867</v>
      </c>
      <c r="Y25" s="13"/>
      <c r="AA25" s="21"/>
      <c r="AB25" s="148">
        <v>34</v>
      </c>
      <c r="AC25" s="149">
        <f>Table14[[#This Row],[Population]]/Table1[[#This Row],[Area (Sq. mi)]]</f>
        <v>65976.432779860741</v>
      </c>
      <c r="AD25" s="25">
        <v>123178</v>
      </c>
      <c r="AE25" s="25">
        <v>6</v>
      </c>
      <c r="AF25" s="25">
        <v>23</v>
      </c>
      <c r="AG25" s="25">
        <v>277</v>
      </c>
      <c r="AH25" s="25">
        <v>310</v>
      </c>
      <c r="AI25" s="25">
        <v>157</v>
      </c>
      <c r="AJ25" s="25">
        <v>593</v>
      </c>
      <c r="AK25" s="25">
        <v>297</v>
      </c>
      <c r="AL25" s="25">
        <f>Table14[[#This Row],[Violent Crimes]]+Table14[[#This Row],[Non-Violent Crimes]]</f>
        <v>1663</v>
      </c>
      <c r="AM25" s="25">
        <f>SUM(Table14[[#This Row],[Murder]:[Fel. Assault]])</f>
        <v>616</v>
      </c>
      <c r="AN25" s="25">
        <f>SUM(Table14[[#This Row],[Burglary]:[G.L.A]])</f>
        <v>1047</v>
      </c>
      <c r="AO25" s="34">
        <f>Table14[[#This Row],[Violent Crimes]]/Table14[[#This Row],[Population]]</f>
        <v>5.0008930166101093E-3</v>
      </c>
      <c r="AP25" s="34">
        <f>Table14[[#This Row],[Non-Violent Crimes]]/Table14[[#This Row],[Population]]</f>
        <v>8.4998944616733515E-3</v>
      </c>
      <c r="AQ25" s="150">
        <f>Table14[[#This Row],[All Crimes]]/Table14[[#This Row],[Population]]</f>
        <v>1.350078747828346E-2</v>
      </c>
      <c r="AR25" s="13"/>
      <c r="AT25" s="103"/>
    </row>
    <row r="26" spans="11:46" x14ac:dyDescent="0.25">
      <c r="K26" s="11"/>
      <c r="L26" s="3">
        <v>10473</v>
      </c>
      <c r="M26" s="4" t="s">
        <v>5</v>
      </c>
      <c r="N26" s="5">
        <v>35866</v>
      </c>
      <c r="P26" s="3">
        <v>11368</v>
      </c>
      <c r="Q26" s="4" t="s">
        <v>8</v>
      </c>
      <c r="R26" s="5">
        <v>45964</v>
      </c>
      <c r="S26" s="13"/>
      <c r="U26" s="11"/>
      <c r="V26" s="12">
        <v>40</v>
      </c>
      <c r="W26" s="14" t="s">
        <v>5</v>
      </c>
      <c r="X26" s="37">
        <v>2.1589999999999998</v>
      </c>
      <c r="Y26" s="13"/>
      <c r="AA26" s="21"/>
      <c r="AB26" s="148">
        <v>40</v>
      </c>
      <c r="AC26" s="149">
        <f>Table14[[#This Row],[Population]]/Table1[[#This Row],[Area (Sq. mi)]]</f>
        <v>46011.57943492358</v>
      </c>
      <c r="AD26" s="25">
        <v>99339</v>
      </c>
      <c r="AE26" s="25">
        <v>15</v>
      </c>
      <c r="AF26" s="25">
        <v>31</v>
      </c>
      <c r="AG26" s="25">
        <v>559</v>
      </c>
      <c r="AH26" s="25">
        <v>850</v>
      </c>
      <c r="AI26" s="25">
        <v>365</v>
      </c>
      <c r="AJ26" s="25">
        <v>751</v>
      </c>
      <c r="AK26" s="25">
        <v>305</v>
      </c>
      <c r="AL26" s="25">
        <f>Table14[[#This Row],[Violent Crimes]]+Table14[[#This Row],[Non-Violent Crimes]]</f>
        <v>2876</v>
      </c>
      <c r="AM26" s="25">
        <f>SUM(Table14[[#This Row],[Murder]:[Fel. Assault]])</f>
        <v>1455</v>
      </c>
      <c r="AN26" s="25">
        <f>SUM(Table14[[#This Row],[Burglary]:[G.L.A]])</f>
        <v>1421</v>
      </c>
      <c r="AO26" s="34">
        <f>Table14[[#This Row],[Violent Crimes]]/Table14[[#This Row],[Population]]</f>
        <v>1.4646815450125328E-2</v>
      </c>
      <c r="AP26" s="34">
        <f>Table14[[#This Row],[Non-Violent Crimes]]/Table14[[#This Row],[Population]]</f>
        <v>1.4304553095964324E-2</v>
      </c>
      <c r="AQ26" s="150">
        <f>Table14[[#This Row],[All Crimes]]/Table14[[#This Row],[Population]]</f>
        <v>2.8951368546089654E-2</v>
      </c>
      <c r="AR26" s="13"/>
      <c r="AT26" s="111"/>
    </row>
    <row r="27" spans="11:46" x14ac:dyDescent="0.25">
      <c r="K27" s="11"/>
      <c r="L27" s="3">
        <v>10474</v>
      </c>
      <c r="M27" s="4" t="s">
        <v>5</v>
      </c>
      <c r="N27" s="5">
        <v>25676</v>
      </c>
      <c r="P27" s="3">
        <v>11369</v>
      </c>
      <c r="Q27" s="4" t="s">
        <v>8</v>
      </c>
      <c r="R27" s="5">
        <v>53617</v>
      </c>
      <c r="S27" s="13"/>
      <c r="U27" s="11"/>
      <c r="V27" s="12">
        <v>41</v>
      </c>
      <c r="W27" s="14" t="s">
        <v>5</v>
      </c>
      <c r="X27" s="37">
        <v>2.1779999999999999</v>
      </c>
      <c r="Y27" s="13"/>
      <c r="AA27" s="21"/>
      <c r="AB27" s="148">
        <v>41</v>
      </c>
      <c r="AC27" s="149">
        <f>Table14[[#This Row],[Population]]/Table1[[#This Row],[Area (Sq. mi)]]</f>
        <v>25579.430670339763</v>
      </c>
      <c r="AD27" s="25">
        <v>55712</v>
      </c>
      <c r="AE27" s="25">
        <v>5</v>
      </c>
      <c r="AF27" s="25">
        <v>31</v>
      </c>
      <c r="AG27" s="25">
        <v>303</v>
      </c>
      <c r="AH27" s="25">
        <v>426</v>
      </c>
      <c r="AI27" s="25">
        <v>159</v>
      </c>
      <c r="AJ27" s="25">
        <v>399</v>
      </c>
      <c r="AK27" s="25">
        <v>231</v>
      </c>
      <c r="AL27" s="25">
        <f>Table14[[#This Row],[Violent Crimes]]+Table14[[#This Row],[Non-Violent Crimes]]</f>
        <v>1554</v>
      </c>
      <c r="AM27" s="25">
        <f>SUM(Table14[[#This Row],[Murder]:[Fel. Assault]])</f>
        <v>765</v>
      </c>
      <c r="AN27" s="25">
        <f>SUM(Table14[[#This Row],[Burglary]:[G.L.A]])</f>
        <v>789</v>
      </c>
      <c r="AO27" s="34">
        <f>Table14[[#This Row],[Violent Crimes]]/Table14[[#This Row],[Population]]</f>
        <v>1.3731332567489948E-2</v>
      </c>
      <c r="AP27" s="34">
        <f>Table14[[#This Row],[Non-Violent Crimes]]/Table14[[#This Row],[Population]]</f>
        <v>1.4162119471568065E-2</v>
      </c>
      <c r="AQ27" s="150">
        <f>Table14[[#This Row],[All Crimes]]/Table14[[#This Row],[Population]]</f>
        <v>2.7893452039058013E-2</v>
      </c>
      <c r="AR27" s="13"/>
      <c r="AT27" s="103"/>
    </row>
    <row r="28" spans="11:46" x14ac:dyDescent="0.25">
      <c r="K28" s="11"/>
      <c r="L28" s="3">
        <v>10475</v>
      </c>
      <c r="M28" s="4" t="s">
        <v>5</v>
      </c>
      <c r="N28" s="5">
        <v>43629</v>
      </c>
      <c r="P28" s="3">
        <v>11370</v>
      </c>
      <c r="Q28" s="4" t="s">
        <v>8</v>
      </c>
      <c r="R28" s="5">
        <v>52500</v>
      </c>
      <c r="S28" s="13"/>
      <c r="U28" s="11"/>
      <c r="V28" s="12">
        <v>42</v>
      </c>
      <c r="W28" s="14" t="s">
        <v>5</v>
      </c>
      <c r="X28" s="37">
        <v>1.6080000000000001</v>
      </c>
      <c r="Y28" s="13"/>
      <c r="AA28" s="21"/>
      <c r="AB28" s="148">
        <v>42</v>
      </c>
      <c r="AC28" s="149">
        <f>Table14[[#This Row],[Population]]/Table1[[#This Row],[Area (Sq. mi)]]</f>
        <v>52923.507462686561</v>
      </c>
      <c r="AD28" s="25">
        <v>85101</v>
      </c>
      <c r="AE28" s="25">
        <v>8</v>
      </c>
      <c r="AF28" s="25">
        <v>44</v>
      </c>
      <c r="AG28" s="25">
        <v>437</v>
      </c>
      <c r="AH28" s="25">
        <v>671</v>
      </c>
      <c r="AI28" s="25">
        <v>314</v>
      </c>
      <c r="AJ28" s="25">
        <v>515</v>
      </c>
      <c r="AK28" s="25">
        <v>293</v>
      </c>
      <c r="AL28" s="25">
        <f>Table14[[#This Row],[Violent Crimes]]+Table14[[#This Row],[Non-Violent Crimes]]</f>
        <v>2282</v>
      </c>
      <c r="AM28" s="25">
        <f>SUM(Table14[[#This Row],[Murder]:[Fel. Assault]])</f>
        <v>1160</v>
      </c>
      <c r="AN28" s="25">
        <f>SUM(Table14[[#This Row],[Burglary]:[G.L.A]])</f>
        <v>1122</v>
      </c>
      <c r="AO28" s="34">
        <f>Table14[[#This Row],[Violent Crimes]]/Table14[[#This Row],[Population]]</f>
        <v>1.3630862152031116E-2</v>
      </c>
      <c r="AP28" s="34">
        <f>Table14[[#This Row],[Non-Violent Crimes]]/Table14[[#This Row],[Population]]</f>
        <v>1.3184333909119751E-2</v>
      </c>
      <c r="AQ28" s="150">
        <f>Table14[[#This Row],[All Crimes]]/Table14[[#This Row],[Population]]</f>
        <v>2.6815196061150869E-2</v>
      </c>
      <c r="AR28" s="13"/>
      <c r="AT28" s="111"/>
    </row>
    <row r="29" spans="11:46" x14ac:dyDescent="0.25">
      <c r="K29" s="11"/>
      <c r="L29" s="1"/>
      <c r="M29" s="1"/>
      <c r="N29" s="1"/>
      <c r="P29" s="3">
        <v>11372</v>
      </c>
      <c r="Q29" s="4" t="s">
        <v>8</v>
      </c>
      <c r="R29" s="5">
        <v>48683</v>
      </c>
      <c r="S29" s="13"/>
      <c r="U29" s="11"/>
      <c r="V29" s="12">
        <v>43</v>
      </c>
      <c r="W29" s="14" t="s">
        <v>5</v>
      </c>
      <c r="X29" s="37">
        <v>4.032</v>
      </c>
      <c r="Y29" s="13"/>
      <c r="AA29" s="21"/>
      <c r="AB29" s="148">
        <v>43</v>
      </c>
      <c r="AC29" s="149">
        <f>Table14[[#This Row],[Population]]/Table1[[#This Row],[Area (Sq. mi)]]</f>
        <v>44623.015873015873</v>
      </c>
      <c r="AD29" s="25">
        <v>179920</v>
      </c>
      <c r="AE29" s="25">
        <v>6</v>
      </c>
      <c r="AF29" s="25">
        <v>48</v>
      </c>
      <c r="AG29" s="25">
        <v>748</v>
      </c>
      <c r="AH29" s="25">
        <v>806</v>
      </c>
      <c r="AI29" s="25">
        <v>301</v>
      </c>
      <c r="AJ29" s="25">
        <v>1039</v>
      </c>
      <c r="AK29" s="25">
        <v>562</v>
      </c>
      <c r="AL29" s="25">
        <f>Table14[[#This Row],[Violent Crimes]]+Table14[[#This Row],[Non-Violent Crimes]]</f>
        <v>3510</v>
      </c>
      <c r="AM29" s="25">
        <f>SUM(Table14[[#This Row],[Murder]:[Fel. Assault]])</f>
        <v>1608</v>
      </c>
      <c r="AN29" s="25">
        <f>SUM(Table14[[#This Row],[Burglary]:[G.L.A]])</f>
        <v>1902</v>
      </c>
      <c r="AO29" s="34">
        <f>Table14[[#This Row],[Violent Crimes]]/Table14[[#This Row],[Population]]</f>
        <v>8.9373054690973768E-3</v>
      </c>
      <c r="AP29" s="34">
        <f>Table14[[#This Row],[Non-Violent Crimes]]/Table14[[#This Row],[Population]]</f>
        <v>1.0571365051133838E-2</v>
      </c>
      <c r="AQ29" s="150">
        <f>Table14[[#This Row],[All Crimes]]/Table14[[#This Row],[Population]]</f>
        <v>1.9508670520231215E-2</v>
      </c>
      <c r="AR29" s="13"/>
      <c r="AT29" s="103"/>
    </row>
    <row r="30" spans="11:46" x14ac:dyDescent="0.25">
      <c r="K30" s="11"/>
      <c r="L30" s="7" t="s">
        <v>13</v>
      </c>
      <c r="M30" s="7" t="s">
        <v>10</v>
      </c>
      <c r="N30" s="7" t="s">
        <v>14</v>
      </c>
      <c r="P30" s="3">
        <v>11373</v>
      </c>
      <c r="Q30" s="4" t="s">
        <v>8</v>
      </c>
      <c r="R30" s="5">
        <v>47667</v>
      </c>
      <c r="S30" s="13"/>
      <c r="U30" s="11"/>
      <c r="V30" s="12">
        <v>44</v>
      </c>
      <c r="W30" s="14" t="s">
        <v>5</v>
      </c>
      <c r="X30" s="37">
        <v>1.9810000000000001</v>
      </c>
      <c r="Y30" s="13"/>
      <c r="AA30" s="21"/>
      <c r="AB30" s="148">
        <v>44</v>
      </c>
      <c r="AC30" s="149">
        <f>Table14[[#This Row],[Population]]/Table1[[#This Row],[Area (Sq. mi)]]</f>
        <v>74961.635537607261</v>
      </c>
      <c r="AD30" s="25">
        <v>148499</v>
      </c>
      <c r="AE30" s="25">
        <v>19</v>
      </c>
      <c r="AF30" s="25">
        <v>36</v>
      </c>
      <c r="AG30" s="25">
        <v>713</v>
      </c>
      <c r="AH30" s="25">
        <v>1048</v>
      </c>
      <c r="AI30" s="25">
        <v>421</v>
      </c>
      <c r="AJ30" s="25">
        <v>935</v>
      </c>
      <c r="AK30" s="25">
        <v>395</v>
      </c>
      <c r="AL30" s="25">
        <f>Table14[[#This Row],[Violent Crimes]]+Table14[[#This Row],[Non-Violent Crimes]]</f>
        <v>3567</v>
      </c>
      <c r="AM30" s="25">
        <f>SUM(Table14[[#This Row],[Murder]:[Fel. Assault]])</f>
        <v>1816</v>
      </c>
      <c r="AN30" s="25">
        <f>SUM(Table14[[#This Row],[Burglary]:[G.L.A]])</f>
        <v>1751</v>
      </c>
      <c r="AO30" s="34">
        <f>Table14[[#This Row],[Violent Crimes]]/Table14[[#This Row],[Population]]</f>
        <v>1.2229038579384373E-2</v>
      </c>
      <c r="AP30" s="34">
        <f>Table14[[#This Row],[Non-Violent Crimes]]/Table14[[#This Row],[Population]]</f>
        <v>1.1791325194109052E-2</v>
      </c>
      <c r="AQ30" s="150">
        <f>Table14[[#This Row],[All Crimes]]/Table14[[#This Row],[Population]]</f>
        <v>2.4020363773493425E-2</v>
      </c>
      <c r="AR30" s="13"/>
      <c r="AT30" s="103"/>
    </row>
    <row r="31" spans="11:46" x14ac:dyDescent="0.25">
      <c r="K31" s="11"/>
      <c r="L31" s="3">
        <v>11201</v>
      </c>
      <c r="M31" s="4" t="s">
        <v>6</v>
      </c>
      <c r="N31" s="5">
        <v>95369</v>
      </c>
      <c r="P31" s="3">
        <v>11374</v>
      </c>
      <c r="Q31" s="4" t="s">
        <v>8</v>
      </c>
      <c r="R31" s="5">
        <v>52532</v>
      </c>
      <c r="S31" s="13"/>
      <c r="U31" s="11"/>
      <c r="V31" s="12">
        <v>45</v>
      </c>
      <c r="W31" s="14" t="s">
        <v>5</v>
      </c>
      <c r="X31" s="37">
        <v>9.1449999999999996</v>
      </c>
      <c r="Y31" s="13"/>
      <c r="AA31" s="21"/>
      <c r="AB31" s="148">
        <v>45</v>
      </c>
      <c r="AC31" s="149">
        <f>Table14[[#This Row],[Population]]/Table1[[#This Row],[Area (Sq. mi)]]</f>
        <v>13737.889557135048</v>
      </c>
      <c r="AD31" s="25">
        <v>125633</v>
      </c>
      <c r="AE31" s="25">
        <v>5</v>
      </c>
      <c r="AF31" s="25">
        <v>13</v>
      </c>
      <c r="AG31" s="25">
        <v>235</v>
      </c>
      <c r="AH31" s="25">
        <v>265</v>
      </c>
      <c r="AI31" s="25">
        <v>109</v>
      </c>
      <c r="AJ31" s="25">
        <v>607</v>
      </c>
      <c r="AK31" s="25">
        <v>323</v>
      </c>
      <c r="AL31" s="25">
        <f>Table14[[#This Row],[Violent Crimes]]+Table14[[#This Row],[Non-Violent Crimes]]</f>
        <v>1557</v>
      </c>
      <c r="AM31" s="25">
        <f>SUM(Table14[[#This Row],[Murder]:[Fel. Assault]])</f>
        <v>518</v>
      </c>
      <c r="AN31" s="25">
        <f>SUM(Table14[[#This Row],[Burglary]:[G.L.A]])</f>
        <v>1039</v>
      </c>
      <c r="AO31" s="34">
        <f>Table14[[#This Row],[Violent Crimes]]/Table14[[#This Row],[Population]]</f>
        <v>4.1231205176983756E-3</v>
      </c>
      <c r="AP31" s="34">
        <f>Table14[[#This Row],[Non-Violent Crimes]]/Table14[[#This Row],[Population]]</f>
        <v>8.2701201117540771E-3</v>
      </c>
      <c r="AQ31" s="150">
        <f>Table14[[#This Row],[All Crimes]]/Table14[[#This Row],[Population]]</f>
        <v>1.2393240629452454E-2</v>
      </c>
      <c r="AR31" s="13"/>
      <c r="AT31" s="103"/>
    </row>
    <row r="32" spans="11:46" x14ac:dyDescent="0.25">
      <c r="K32" s="11"/>
      <c r="L32" s="3">
        <v>11203</v>
      </c>
      <c r="M32" s="4" t="s">
        <v>6</v>
      </c>
      <c r="N32" s="5">
        <v>48400</v>
      </c>
      <c r="P32" s="3">
        <v>11375</v>
      </c>
      <c r="Q32" s="4" t="s">
        <v>8</v>
      </c>
      <c r="R32" s="5">
        <v>72000</v>
      </c>
      <c r="S32" s="13"/>
      <c r="U32" s="11"/>
      <c r="V32" s="12">
        <v>46</v>
      </c>
      <c r="W32" s="14" t="s">
        <v>5</v>
      </c>
      <c r="X32" s="37">
        <v>1.375</v>
      </c>
      <c r="Y32" s="13"/>
      <c r="AA32" s="21"/>
      <c r="AB32" s="148">
        <v>46</v>
      </c>
      <c r="AC32" s="149">
        <f>Table14[[#This Row],[Population]]/Table1[[#This Row],[Area (Sq. mi)]]</f>
        <v>93252.363636363632</v>
      </c>
      <c r="AD32" s="25">
        <v>128222</v>
      </c>
      <c r="AE32" s="25">
        <v>17</v>
      </c>
      <c r="AF32" s="25">
        <v>34</v>
      </c>
      <c r="AG32" s="25">
        <v>385</v>
      </c>
      <c r="AH32" s="25">
        <v>730</v>
      </c>
      <c r="AI32" s="25">
        <v>219</v>
      </c>
      <c r="AJ32" s="25">
        <v>609</v>
      </c>
      <c r="AK32" s="25">
        <v>219</v>
      </c>
      <c r="AL32" s="25">
        <f>Table14[[#This Row],[Violent Crimes]]+Table14[[#This Row],[Non-Violent Crimes]]</f>
        <v>2213</v>
      </c>
      <c r="AM32" s="25">
        <f>SUM(Table14[[#This Row],[Murder]:[Fel. Assault]])</f>
        <v>1166</v>
      </c>
      <c r="AN32" s="25">
        <f>SUM(Table14[[#This Row],[Burglary]:[G.L.A]])</f>
        <v>1047</v>
      </c>
      <c r="AO32" s="34">
        <f>Table14[[#This Row],[Violent Crimes]]/Table14[[#This Row],[Population]]</f>
        <v>9.0936032818081138E-3</v>
      </c>
      <c r="AP32" s="34">
        <f>Table14[[#This Row],[Non-Violent Crimes]]/Table14[[#This Row],[Population]]</f>
        <v>8.1655254168551423E-3</v>
      </c>
      <c r="AQ32" s="150">
        <f>Table14[[#This Row],[All Crimes]]/Table14[[#This Row],[Population]]</f>
        <v>1.7259128698663254E-2</v>
      </c>
      <c r="AR32" s="13"/>
      <c r="AT32" s="103"/>
    </row>
    <row r="33" spans="11:46" x14ac:dyDescent="0.25">
      <c r="K33" s="11"/>
      <c r="L33" s="3">
        <v>11204</v>
      </c>
      <c r="M33" s="4" t="s">
        <v>6</v>
      </c>
      <c r="N33" s="5">
        <v>45472</v>
      </c>
      <c r="P33" s="3">
        <v>11377</v>
      </c>
      <c r="Q33" s="4" t="s">
        <v>8</v>
      </c>
      <c r="R33" s="5">
        <v>49886</v>
      </c>
      <c r="S33" s="13"/>
      <c r="U33" s="11"/>
      <c r="V33" s="12">
        <v>47</v>
      </c>
      <c r="W33" s="14" t="s">
        <v>5</v>
      </c>
      <c r="X33" s="37">
        <v>5.7210000000000001</v>
      </c>
      <c r="Y33" s="13"/>
      <c r="AA33" s="21"/>
      <c r="AB33" s="148">
        <v>47</v>
      </c>
      <c r="AC33" s="149">
        <f>Table14[[#This Row],[Population]]/Table1[[#This Row],[Area (Sq. mi)]]</f>
        <v>28336.654431043524</v>
      </c>
      <c r="AD33" s="25">
        <v>162114</v>
      </c>
      <c r="AE33" s="25">
        <v>16</v>
      </c>
      <c r="AF33" s="25">
        <v>45</v>
      </c>
      <c r="AG33" s="25">
        <v>460</v>
      </c>
      <c r="AH33" s="25">
        <v>738</v>
      </c>
      <c r="AI33" s="25">
        <v>300</v>
      </c>
      <c r="AJ33" s="25">
        <v>761</v>
      </c>
      <c r="AK33" s="25">
        <v>462</v>
      </c>
      <c r="AL33" s="25">
        <f>Table14[[#This Row],[Violent Crimes]]+Table14[[#This Row],[Non-Violent Crimes]]</f>
        <v>2782</v>
      </c>
      <c r="AM33" s="25">
        <f>SUM(Table14[[#This Row],[Murder]:[Fel. Assault]])</f>
        <v>1259</v>
      </c>
      <c r="AN33" s="25">
        <f>SUM(Table14[[#This Row],[Burglary]:[G.L.A]])</f>
        <v>1523</v>
      </c>
      <c r="AO33" s="34">
        <f>Table14[[#This Row],[Violent Crimes]]/Table14[[#This Row],[Population]]</f>
        <v>7.7661398768767657E-3</v>
      </c>
      <c r="AP33" s="34">
        <f>Table14[[#This Row],[Non-Violent Crimes]]/Table14[[#This Row],[Population]]</f>
        <v>9.3946235365236809E-3</v>
      </c>
      <c r="AQ33" s="150">
        <f>Table14[[#This Row],[All Crimes]]/Table14[[#This Row],[Population]]</f>
        <v>1.7160763413400448E-2</v>
      </c>
      <c r="AR33" s="13"/>
      <c r="AT33" s="103"/>
    </row>
    <row r="34" spans="11:46" x14ac:dyDescent="0.25">
      <c r="K34" s="11"/>
      <c r="L34" s="3">
        <v>11205</v>
      </c>
      <c r="M34" s="4" t="s">
        <v>6</v>
      </c>
      <c r="N34" s="5">
        <v>44688</v>
      </c>
      <c r="P34" s="3">
        <v>11378</v>
      </c>
      <c r="Q34" s="4" t="s">
        <v>8</v>
      </c>
      <c r="R34" s="5">
        <v>57474</v>
      </c>
      <c r="S34" s="13"/>
      <c r="U34" s="11"/>
      <c r="V34" s="12">
        <v>48</v>
      </c>
      <c r="W34" s="14" t="s">
        <v>5</v>
      </c>
      <c r="X34" s="37">
        <v>1.5189999999999999</v>
      </c>
      <c r="Y34" s="13"/>
      <c r="AA34" s="21"/>
      <c r="AB34" s="148">
        <v>48</v>
      </c>
      <c r="AC34" s="149">
        <f>Table14[[#This Row],[Population]]/Table1[[#This Row],[Area (Sq. mi)]]</f>
        <v>58053.324555628707</v>
      </c>
      <c r="AD34" s="25">
        <v>88183</v>
      </c>
      <c r="AE34" s="25">
        <v>304</v>
      </c>
      <c r="AF34" s="25">
        <v>467</v>
      </c>
      <c r="AG34" s="25">
        <v>252</v>
      </c>
      <c r="AH34" s="25">
        <v>646</v>
      </c>
      <c r="AI34" s="25">
        <v>447</v>
      </c>
      <c r="AJ34" s="25">
        <v>26</v>
      </c>
      <c r="AK34" s="25">
        <v>14</v>
      </c>
      <c r="AL34" s="25">
        <f>Table14[[#This Row],[Violent Crimes]]+Table14[[#This Row],[Non-Violent Crimes]]</f>
        <v>2156</v>
      </c>
      <c r="AM34" s="25">
        <f>SUM(Table14[[#This Row],[Murder]:[Fel. Assault]])</f>
        <v>1669</v>
      </c>
      <c r="AN34" s="25">
        <f>SUM(Table14[[#This Row],[Burglary]:[G.L.A]])</f>
        <v>487</v>
      </c>
      <c r="AO34" s="34">
        <f>Table14[[#This Row],[Violent Crimes]]/Table14[[#This Row],[Population]]</f>
        <v>1.892655046891124E-2</v>
      </c>
      <c r="AP34" s="34">
        <f>Table14[[#This Row],[Non-Violent Crimes]]/Table14[[#This Row],[Population]]</f>
        <v>5.5226063980585828E-3</v>
      </c>
      <c r="AQ34" s="150">
        <f>Table14[[#This Row],[All Crimes]]/Table14[[#This Row],[Population]]</f>
        <v>2.4449156866969825E-2</v>
      </c>
      <c r="AR34" s="13"/>
      <c r="AT34" s="103"/>
    </row>
    <row r="35" spans="11:46" x14ac:dyDescent="0.25">
      <c r="K35" s="11"/>
      <c r="L35" s="3">
        <v>11206</v>
      </c>
      <c r="M35" s="4" t="s">
        <v>6</v>
      </c>
      <c r="N35" s="5">
        <v>28559</v>
      </c>
      <c r="P35" s="3">
        <v>11379</v>
      </c>
      <c r="Q35" s="4" t="s">
        <v>8</v>
      </c>
      <c r="R35" s="5">
        <v>69843</v>
      </c>
      <c r="S35" s="13"/>
      <c r="U35" s="11"/>
      <c r="V35" s="12">
        <v>49</v>
      </c>
      <c r="W35" s="14" t="s">
        <v>5</v>
      </c>
      <c r="X35" s="37">
        <v>3.7949999999999999</v>
      </c>
      <c r="Y35" s="13"/>
      <c r="AA35" s="21"/>
      <c r="AB35" s="148">
        <v>49</v>
      </c>
      <c r="AC35" s="149">
        <f>Table14[[#This Row],[Population]]/Table1[[#This Row],[Area (Sq. mi)]]</f>
        <v>31932.01581027668</v>
      </c>
      <c r="AD35" s="25">
        <v>121182</v>
      </c>
      <c r="AE35" s="25">
        <v>9</v>
      </c>
      <c r="AF35" s="25">
        <v>17</v>
      </c>
      <c r="AG35" s="25">
        <v>273</v>
      </c>
      <c r="AH35" s="25">
        <v>367</v>
      </c>
      <c r="AI35" s="25">
        <v>134</v>
      </c>
      <c r="AJ35" s="25">
        <v>611</v>
      </c>
      <c r="AK35" s="25">
        <v>372</v>
      </c>
      <c r="AL35" s="25">
        <f>Table14[[#This Row],[Violent Crimes]]+Table14[[#This Row],[Non-Violent Crimes]]</f>
        <v>1783</v>
      </c>
      <c r="AM35" s="25">
        <f>SUM(Table14[[#This Row],[Murder]:[Fel. Assault]])</f>
        <v>666</v>
      </c>
      <c r="AN35" s="25">
        <f>SUM(Table14[[#This Row],[Burglary]:[G.L.A]])</f>
        <v>1117</v>
      </c>
      <c r="AO35" s="34">
        <f>Table14[[#This Row],[Violent Crimes]]/Table14[[#This Row],[Population]]</f>
        <v>5.4958657226320739E-3</v>
      </c>
      <c r="AP35" s="34">
        <f>Table14[[#This Row],[Non-Violent Crimes]]/Table14[[#This Row],[Population]]</f>
        <v>9.2175405588288684E-3</v>
      </c>
      <c r="AQ35" s="150">
        <f>Table14[[#This Row],[All Crimes]]/Table14[[#This Row],[Population]]</f>
        <v>1.4713406281460943E-2</v>
      </c>
      <c r="AR35" s="13"/>
      <c r="AT35" s="103"/>
    </row>
    <row r="36" spans="11:46" x14ac:dyDescent="0.25">
      <c r="K36" s="11"/>
      <c r="L36" s="3">
        <v>11207</v>
      </c>
      <c r="M36" s="4" t="s">
        <v>6</v>
      </c>
      <c r="N36" s="5">
        <v>32945</v>
      </c>
      <c r="P36" s="3">
        <v>11385</v>
      </c>
      <c r="Q36" s="4" t="s">
        <v>8</v>
      </c>
      <c r="R36" s="5">
        <v>50799</v>
      </c>
      <c r="S36" s="13"/>
      <c r="U36" s="11"/>
      <c r="V36" s="12">
        <v>50</v>
      </c>
      <c r="W36" s="14" t="s">
        <v>5</v>
      </c>
      <c r="X36" s="37">
        <v>4.883</v>
      </c>
      <c r="Y36" s="13"/>
      <c r="AA36" s="21"/>
      <c r="AB36" s="148">
        <v>50</v>
      </c>
      <c r="AC36" s="149">
        <f>Table14[[#This Row],[Population]]/Table1[[#This Row],[Area (Sq. mi)]]</f>
        <v>21286.91378251075</v>
      </c>
      <c r="AD36" s="25">
        <v>103944</v>
      </c>
      <c r="AE36" s="25">
        <v>3</v>
      </c>
      <c r="AF36" s="25">
        <v>23</v>
      </c>
      <c r="AG36" s="25">
        <v>185</v>
      </c>
      <c r="AH36" s="25">
        <v>212</v>
      </c>
      <c r="AI36" s="25">
        <v>126</v>
      </c>
      <c r="AJ36" s="25">
        <v>697</v>
      </c>
      <c r="AK36" s="25">
        <v>288</v>
      </c>
      <c r="AL36" s="25">
        <f>Table14[[#This Row],[Violent Crimes]]+Table14[[#This Row],[Non-Violent Crimes]]</f>
        <v>1534</v>
      </c>
      <c r="AM36" s="25">
        <f>SUM(Table14[[#This Row],[Murder]:[Fel. Assault]])</f>
        <v>423</v>
      </c>
      <c r="AN36" s="25">
        <f>SUM(Table14[[#This Row],[Burglary]:[G.L.A]])</f>
        <v>1111</v>
      </c>
      <c r="AO36" s="34">
        <f>Table14[[#This Row],[Violent Crimes]]/Table14[[#This Row],[Population]]</f>
        <v>4.0694989609789886E-3</v>
      </c>
      <c r="AP36" s="34">
        <f>Table14[[#This Row],[Non-Violent Crimes]]/Table14[[#This Row],[Population]]</f>
        <v>1.0688447625644578E-2</v>
      </c>
      <c r="AQ36" s="150">
        <f>Table14[[#This Row],[All Crimes]]/Table14[[#This Row],[Population]]</f>
        <v>1.4757946586623567E-2</v>
      </c>
      <c r="AR36" s="13"/>
      <c r="AT36" s="103"/>
    </row>
    <row r="37" spans="11:46" x14ac:dyDescent="0.25">
      <c r="K37" s="11"/>
      <c r="L37" s="3">
        <v>11208</v>
      </c>
      <c r="M37" s="4" t="s">
        <v>6</v>
      </c>
      <c r="N37" s="5">
        <v>35079</v>
      </c>
      <c r="P37" s="3">
        <v>11411</v>
      </c>
      <c r="Q37" s="4" t="s">
        <v>8</v>
      </c>
      <c r="R37" s="5">
        <v>83099</v>
      </c>
      <c r="S37" s="13"/>
      <c r="U37" s="11"/>
      <c r="V37" s="12">
        <v>52</v>
      </c>
      <c r="W37" s="14" t="s">
        <v>5</v>
      </c>
      <c r="X37" s="37">
        <v>2.8570000000000002</v>
      </c>
      <c r="Y37" s="13"/>
      <c r="AA37" s="21"/>
      <c r="AB37" s="148">
        <v>52</v>
      </c>
      <c r="AC37" s="149">
        <f>Table14[[#This Row],[Population]]/Table1[[#This Row],[Area (Sq. mi)]]</f>
        <v>49842.842142107103</v>
      </c>
      <c r="AD37" s="25">
        <v>142401</v>
      </c>
      <c r="AE37" s="25">
        <v>14</v>
      </c>
      <c r="AF37" s="25">
        <v>37</v>
      </c>
      <c r="AG37" s="25">
        <v>411</v>
      </c>
      <c r="AH37" s="25">
        <v>604</v>
      </c>
      <c r="AI37" s="25">
        <v>192</v>
      </c>
      <c r="AJ37" s="25">
        <v>668</v>
      </c>
      <c r="AK37" s="25">
        <v>254</v>
      </c>
      <c r="AL37" s="25">
        <f>Table14[[#This Row],[Violent Crimes]]+Table14[[#This Row],[Non-Violent Crimes]]</f>
        <v>2180</v>
      </c>
      <c r="AM37" s="25">
        <f>SUM(Table14[[#This Row],[Murder]:[Fel. Assault]])</f>
        <v>1066</v>
      </c>
      <c r="AN37" s="25">
        <f>SUM(Table14[[#This Row],[Burglary]:[G.L.A]])</f>
        <v>1114</v>
      </c>
      <c r="AO37" s="34">
        <f>Table14[[#This Row],[Violent Crimes]]/Table14[[#This Row],[Population]]</f>
        <v>7.4859024866398413E-3</v>
      </c>
      <c r="AP37" s="34">
        <f>Table14[[#This Row],[Non-Violent Crimes]]/Table14[[#This Row],[Population]]</f>
        <v>7.8229787712164947E-3</v>
      </c>
      <c r="AQ37" s="150">
        <f>Table14[[#This Row],[All Crimes]]/Table14[[#This Row],[Population]]</f>
        <v>1.5308881257856335E-2</v>
      </c>
      <c r="AR37" s="13"/>
      <c r="AT37" s="103"/>
    </row>
    <row r="38" spans="11:46" x14ac:dyDescent="0.25">
      <c r="K38" s="11"/>
      <c r="L38" s="3">
        <v>11209</v>
      </c>
      <c r="M38" s="4" t="s">
        <v>6</v>
      </c>
      <c r="N38" s="5">
        <v>58261</v>
      </c>
      <c r="P38" s="3">
        <v>11412</v>
      </c>
      <c r="Q38" s="4" t="s">
        <v>8</v>
      </c>
      <c r="R38" s="5">
        <v>70672</v>
      </c>
      <c r="S38" s="13"/>
      <c r="U38" s="11"/>
      <c r="V38" s="12">
        <v>60</v>
      </c>
      <c r="W38" s="14" t="s">
        <v>6</v>
      </c>
      <c r="X38" s="37">
        <v>2.9119999999999999</v>
      </c>
      <c r="Y38" s="13"/>
      <c r="AA38" s="21"/>
      <c r="AB38" s="148">
        <v>60</v>
      </c>
      <c r="AC38" s="149">
        <f>Table14[[#This Row],[Population]]/Table1[[#This Row],[Area (Sq. mi)]]</f>
        <v>33790.178571428572</v>
      </c>
      <c r="AD38" s="25">
        <v>98397</v>
      </c>
      <c r="AE38" s="25">
        <v>5</v>
      </c>
      <c r="AF38" s="25">
        <v>16</v>
      </c>
      <c r="AG38" s="25">
        <v>179</v>
      </c>
      <c r="AH38" s="25">
        <v>373</v>
      </c>
      <c r="AI38" s="25">
        <v>159</v>
      </c>
      <c r="AJ38" s="25">
        <v>527</v>
      </c>
      <c r="AK38" s="25">
        <v>121</v>
      </c>
      <c r="AL38" s="25">
        <f>Table14[[#This Row],[Violent Crimes]]+Table14[[#This Row],[Non-Violent Crimes]]</f>
        <v>1380</v>
      </c>
      <c r="AM38" s="25">
        <f>SUM(Table14[[#This Row],[Murder]:[Fel. Assault]])</f>
        <v>573</v>
      </c>
      <c r="AN38" s="25">
        <f>SUM(Table14[[#This Row],[Burglary]:[G.L.A]])</f>
        <v>807</v>
      </c>
      <c r="AO38" s="34">
        <f>Table14[[#This Row],[Violent Crimes]]/Table14[[#This Row],[Population]]</f>
        <v>5.8233482728131955E-3</v>
      </c>
      <c r="AP38" s="34">
        <f>Table14[[#This Row],[Non-Violent Crimes]]/Table14[[#This Row],[Population]]</f>
        <v>8.2014695569986897E-3</v>
      </c>
      <c r="AQ38" s="150">
        <f>Table14[[#This Row],[All Crimes]]/Table14[[#This Row],[Population]]</f>
        <v>1.4024817829811884E-2</v>
      </c>
      <c r="AR38" s="13"/>
      <c r="AT38" s="103"/>
    </row>
    <row r="39" spans="11:46" x14ac:dyDescent="0.25">
      <c r="K39" s="11"/>
      <c r="L39" s="3">
        <v>11210</v>
      </c>
      <c r="M39" s="4" t="s">
        <v>6</v>
      </c>
      <c r="N39" s="5">
        <v>55429</v>
      </c>
      <c r="P39" s="3">
        <v>11413</v>
      </c>
      <c r="Q39" s="4" t="s">
        <v>8</v>
      </c>
      <c r="R39" s="5">
        <v>78667</v>
      </c>
      <c r="S39" s="13"/>
      <c r="U39" s="11"/>
      <c r="V39" s="12">
        <v>61</v>
      </c>
      <c r="W39" s="14" t="s">
        <v>6</v>
      </c>
      <c r="X39" s="37">
        <v>4.7889999999999997</v>
      </c>
      <c r="Y39" s="13"/>
      <c r="AA39" s="21"/>
      <c r="AB39" s="148">
        <v>61</v>
      </c>
      <c r="AC39" s="149">
        <f>Table14[[#This Row],[Population]]/Table1[[#This Row],[Area (Sq. mi)]]</f>
        <v>34390.269367300061</v>
      </c>
      <c r="AD39" s="25">
        <v>164695</v>
      </c>
      <c r="AE39" s="25">
        <v>4</v>
      </c>
      <c r="AF39" s="25">
        <v>8</v>
      </c>
      <c r="AG39" s="25">
        <v>213</v>
      </c>
      <c r="AH39" s="25">
        <v>254</v>
      </c>
      <c r="AI39" s="25">
        <v>248</v>
      </c>
      <c r="AJ39" s="25">
        <v>739</v>
      </c>
      <c r="AK39" s="25">
        <v>187</v>
      </c>
      <c r="AL39" s="25">
        <f>Table14[[#This Row],[Violent Crimes]]+Table14[[#This Row],[Non-Violent Crimes]]</f>
        <v>1653</v>
      </c>
      <c r="AM39" s="25">
        <f>SUM(Table14[[#This Row],[Murder]:[Fel. Assault]])</f>
        <v>479</v>
      </c>
      <c r="AN39" s="25">
        <f>SUM(Table14[[#This Row],[Burglary]:[G.L.A]])</f>
        <v>1174</v>
      </c>
      <c r="AO39" s="34">
        <f>Table14[[#This Row],[Violent Crimes]]/Table14[[#This Row],[Population]]</f>
        <v>2.9084064482831902E-3</v>
      </c>
      <c r="AP39" s="34">
        <f>Table14[[#This Row],[Non-Violent Crimes]]/Table14[[#This Row],[Population]]</f>
        <v>7.1283281216794683E-3</v>
      </c>
      <c r="AQ39" s="150">
        <f>Table14[[#This Row],[All Crimes]]/Table14[[#This Row],[Population]]</f>
        <v>1.0036734569962659E-2</v>
      </c>
      <c r="AR39" s="13"/>
      <c r="AT39" s="103"/>
    </row>
    <row r="40" spans="11:46" x14ac:dyDescent="0.25">
      <c r="K40" s="11"/>
      <c r="L40" s="3">
        <v>11211</v>
      </c>
      <c r="M40" s="4" t="s">
        <v>6</v>
      </c>
      <c r="N40" s="5">
        <v>46848</v>
      </c>
      <c r="P40" s="3">
        <v>11414</v>
      </c>
      <c r="Q40" s="4" t="s">
        <v>8</v>
      </c>
      <c r="R40" s="5">
        <v>66790</v>
      </c>
      <c r="S40" s="13"/>
      <c r="U40" s="11"/>
      <c r="V40" s="12">
        <v>62</v>
      </c>
      <c r="W40" s="14" t="s">
        <v>6</v>
      </c>
      <c r="X40" s="37">
        <v>3.669</v>
      </c>
      <c r="Y40" s="13"/>
      <c r="AA40" s="21"/>
      <c r="AB40" s="148">
        <v>62</v>
      </c>
      <c r="AC40" s="149">
        <f>Table14[[#This Row],[Population]]/Table1[[#This Row],[Area (Sq. mi)]]</f>
        <v>51592.259471245568</v>
      </c>
      <c r="AD40" s="25">
        <v>189292</v>
      </c>
      <c r="AE40" s="25">
        <v>6</v>
      </c>
      <c r="AF40" s="25">
        <v>17</v>
      </c>
      <c r="AG40" s="25">
        <v>119</v>
      </c>
      <c r="AH40" s="25">
        <v>184</v>
      </c>
      <c r="AI40" s="25">
        <v>185</v>
      </c>
      <c r="AJ40" s="25">
        <v>720</v>
      </c>
      <c r="AK40" s="25">
        <v>150</v>
      </c>
      <c r="AL40" s="25">
        <f>Table14[[#This Row],[Violent Crimes]]+Table14[[#This Row],[Non-Violent Crimes]]</f>
        <v>1381</v>
      </c>
      <c r="AM40" s="25">
        <f>SUM(Table14[[#This Row],[Murder]:[Fel. Assault]])</f>
        <v>326</v>
      </c>
      <c r="AN40" s="25">
        <f>SUM(Table14[[#This Row],[Burglary]:[G.L.A]])</f>
        <v>1055</v>
      </c>
      <c r="AO40" s="34">
        <f>Table14[[#This Row],[Violent Crimes]]/Table14[[#This Row],[Population]]</f>
        <v>1.7222069606745135E-3</v>
      </c>
      <c r="AP40" s="34">
        <f>Table14[[#This Row],[Non-Violent Crimes]]/Table14[[#This Row],[Population]]</f>
        <v>5.5733998267227351E-3</v>
      </c>
      <c r="AQ40" s="150">
        <f>Table14[[#This Row],[All Crimes]]/Table14[[#This Row],[Population]]</f>
        <v>7.2956067873972486E-3</v>
      </c>
      <c r="AR40" s="13"/>
      <c r="AT40" s="103"/>
    </row>
    <row r="41" spans="11:46" x14ac:dyDescent="0.25">
      <c r="K41" s="11"/>
      <c r="L41" s="3">
        <v>11212</v>
      </c>
      <c r="M41" s="4" t="s">
        <v>6</v>
      </c>
      <c r="N41" s="5">
        <v>28348</v>
      </c>
      <c r="P41" s="3">
        <v>11415</v>
      </c>
      <c r="Q41" s="4" t="s">
        <v>8</v>
      </c>
      <c r="R41" s="5">
        <v>63549</v>
      </c>
      <c r="S41" s="13"/>
      <c r="U41" s="11"/>
      <c r="V41" s="12">
        <v>63</v>
      </c>
      <c r="W41" s="14" t="s">
        <v>6</v>
      </c>
      <c r="X41" s="37">
        <v>7.7270000000000003</v>
      </c>
      <c r="Y41" s="13"/>
      <c r="AA41" s="21"/>
      <c r="AB41" s="148">
        <v>63</v>
      </c>
      <c r="AC41" s="149">
        <f>Table14[[#This Row],[Population]]/Table1[[#This Row],[Area (Sq. mi)]]</f>
        <v>15321.08192053837</v>
      </c>
      <c r="AD41" s="25">
        <v>118386</v>
      </c>
      <c r="AE41" s="25">
        <v>1</v>
      </c>
      <c r="AF41" s="25">
        <v>10</v>
      </c>
      <c r="AG41" s="25">
        <v>114</v>
      </c>
      <c r="AH41" s="25">
        <v>170</v>
      </c>
      <c r="AI41" s="25">
        <v>119</v>
      </c>
      <c r="AJ41" s="25">
        <v>537</v>
      </c>
      <c r="AK41" s="25">
        <v>135</v>
      </c>
      <c r="AL41" s="25">
        <f>Table14[[#This Row],[Violent Crimes]]+Table14[[#This Row],[Non-Violent Crimes]]</f>
        <v>1086</v>
      </c>
      <c r="AM41" s="25">
        <f>SUM(Table14[[#This Row],[Murder]:[Fel. Assault]])</f>
        <v>295</v>
      </c>
      <c r="AN41" s="25">
        <f>SUM(Table14[[#This Row],[Burglary]:[G.L.A]])</f>
        <v>791</v>
      </c>
      <c r="AO41" s="34">
        <f>Table14[[#This Row],[Violent Crimes]]/Table14[[#This Row],[Population]]</f>
        <v>2.4918486983258156E-3</v>
      </c>
      <c r="AP41" s="34">
        <f>Table14[[#This Row],[Non-Violent Crimes]]/Table14[[#This Row],[Population]]</f>
        <v>6.6815332894092205E-3</v>
      </c>
      <c r="AQ41" s="150">
        <f>Table14[[#This Row],[All Crimes]]/Table14[[#This Row],[Population]]</f>
        <v>9.1733819877350357E-3</v>
      </c>
      <c r="AR41" s="13"/>
      <c r="AT41" s="103"/>
    </row>
    <row r="42" spans="11:46" x14ac:dyDescent="0.25">
      <c r="K42" s="11"/>
      <c r="L42" s="3">
        <v>11213</v>
      </c>
      <c r="M42" s="4" t="s">
        <v>6</v>
      </c>
      <c r="N42" s="5">
        <v>34794</v>
      </c>
      <c r="P42" s="3">
        <v>11416</v>
      </c>
      <c r="Q42" s="4" t="s">
        <v>8</v>
      </c>
      <c r="R42" s="5">
        <v>56724</v>
      </c>
      <c r="S42" s="13"/>
      <c r="U42" s="11"/>
      <c r="V42" s="12">
        <v>66</v>
      </c>
      <c r="W42" s="14" t="s">
        <v>6</v>
      </c>
      <c r="X42" s="37">
        <v>3.569</v>
      </c>
      <c r="Y42" s="13"/>
      <c r="AA42" s="21"/>
      <c r="AB42" s="148">
        <v>66</v>
      </c>
      <c r="AC42" s="149">
        <f>Table14[[#This Row],[Population]]/Table1[[#This Row],[Area (Sq. mi)]]</f>
        <v>54091.342112636594</v>
      </c>
      <c r="AD42" s="25">
        <v>193052</v>
      </c>
      <c r="AE42" s="25">
        <v>1</v>
      </c>
      <c r="AF42" s="25">
        <v>19</v>
      </c>
      <c r="AG42" s="25">
        <v>94</v>
      </c>
      <c r="AH42" s="25">
        <v>214</v>
      </c>
      <c r="AI42" s="25">
        <v>189</v>
      </c>
      <c r="AJ42" s="25">
        <v>644</v>
      </c>
      <c r="AK42" s="25">
        <v>115</v>
      </c>
      <c r="AL42" s="25">
        <f>Table14[[#This Row],[Violent Crimes]]+Table14[[#This Row],[Non-Violent Crimes]]</f>
        <v>1276</v>
      </c>
      <c r="AM42" s="25">
        <f>SUM(Table14[[#This Row],[Murder]:[Fel. Assault]])</f>
        <v>328</v>
      </c>
      <c r="AN42" s="25">
        <f>SUM(Table14[[#This Row],[Burglary]:[G.L.A]])</f>
        <v>948</v>
      </c>
      <c r="AO42" s="34">
        <f>Table14[[#This Row],[Violent Crimes]]/Table14[[#This Row],[Population]]</f>
        <v>1.6990240971344508E-3</v>
      </c>
      <c r="AP42" s="34">
        <f>Table14[[#This Row],[Non-Violent Crimes]]/Table14[[#This Row],[Population]]</f>
        <v>4.9105940368398149E-3</v>
      </c>
      <c r="AQ42" s="150">
        <f>Table14[[#This Row],[All Crimes]]/Table14[[#This Row],[Population]]</f>
        <v>6.609618133974266E-3</v>
      </c>
      <c r="AR42" s="13"/>
      <c r="AT42" s="103"/>
    </row>
    <row r="43" spans="11:46" x14ac:dyDescent="0.25">
      <c r="K43" s="11"/>
      <c r="L43" s="3">
        <v>11214</v>
      </c>
      <c r="M43" s="4" t="s">
        <v>6</v>
      </c>
      <c r="N43" s="5">
        <v>43398</v>
      </c>
      <c r="P43" s="3">
        <v>11417</v>
      </c>
      <c r="Q43" s="4" t="s">
        <v>8</v>
      </c>
      <c r="R43" s="5">
        <v>62086</v>
      </c>
      <c r="S43" s="13"/>
      <c r="U43" s="11"/>
      <c r="V43" s="12">
        <v>67</v>
      </c>
      <c r="W43" s="14" t="s">
        <v>6</v>
      </c>
      <c r="X43" s="37">
        <v>3.3650000000000002</v>
      </c>
      <c r="Y43" s="13"/>
      <c r="AA43" s="21"/>
      <c r="AB43" s="148">
        <v>67</v>
      </c>
      <c r="AC43" s="149">
        <f>Table14[[#This Row],[Population]]/Table1[[#This Row],[Area (Sq. mi)]]</f>
        <v>46189.0044576523</v>
      </c>
      <c r="AD43" s="25">
        <v>155426</v>
      </c>
      <c r="AE43" s="25">
        <v>21</v>
      </c>
      <c r="AF43" s="25">
        <v>58</v>
      </c>
      <c r="AG43" s="25">
        <v>669</v>
      </c>
      <c r="AH43" s="25">
        <v>735</v>
      </c>
      <c r="AI43" s="25">
        <v>827</v>
      </c>
      <c r="AJ43" s="25">
        <v>611</v>
      </c>
      <c r="AK43" s="25">
        <v>702</v>
      </c>
      <c r="AL43" s="25">
        <f>Table14[[#This Row],[Violent Crimes]]+Table14[[#This Row],[Non-Violent Crimes]]</f>
        <v>3623</v>
      </c>
      <c r="AM43" s="25">
        <f>SUM(Table14[[#This Row],[Murder]:[Fel. Assault]])</f>
        <v>1483</v>
      </c>
      <c r="AN43" s="25">
        <f>SUM(Table14[[#This Row],[Burglary]:[G.L.A]])</f>
        <v>2140</v>
      </c>
      <c r="AO43" s="34">
        <f>Table14[[#This Row],[Violent Crimes]]/Table14[[#This Row],[Population]]</f>
        <v>9.5415181501164546E-3</v>
      </c>
      <c r="AP43" s="34">
        <f>Table14[[#This Row],[Non-Violent Crimes]]/Table14[[#This Row],[Population]]</f>
        <v>1.3768610142447209E-2</v>
      </c>
      <c r="AQ43" s="150">
        <f>Table14[[#This Row],[All Crimes]]/Table14[[#This Row],[Population]]</f>
        <v>2.3310128292563664E-2</v>
      </c>
      <c r="AR43" s="13"/>
      <c r="AT43" s="103"/>
    </row>
    <row r="44" spans="11:46" x14ac:dyDescent="0.25">
      <c r="K44" s="11"/>
      <c r="L44" s="3">
        <v>11215</v>
      </c>
      <c r="M44" s="4" t="s">
        <v>6</v>
      </c>
      <c r="N44" s="5">
        <v>95654</v>
      </c>
      <c r="P44" s="3">
        <v>11418</v>
      </c>
      <c r="Q44" s="4" t="s">
        <v>8</v>
      </c>
      <c r="R44" s="5">
        <v>60691</v>
      </c>
      <c r="S44" s="13"/>
      <c r="U44" s="11"/>
      <c r="V44" s="12">
        <v>68</v>
      </c>
      <c r="W44" s="14" t="s">
        <v>6</v>
      </c>
      <c r="X44" s="37">
        <v>3.988</v>
      </c>
      <c r="Y44" s="13"/>
      <c r="AA44" s="21"/>
      <c r="AB44" s="148">
        <v>68</v>
      </c>
      <c r="AC44" s="149">
        <f>Table14[[#This Row],[Population]]/Table1[[#This Row],[Area (Sq. mi)]]</f>
        <v>32312.938816449347</v>
      </c>
      <c r="AD44" s="25">
        <v>128864</v>
      </c>
      <c r="AE44" s="25">
        <v>2</v>
      </c>
      <c r="AF44" s="25">
        <v>11</v>
      </c>
      <c r="AG44" s="25">
        <v>57</v>
      </c>
      <c r="AH44" s="25">
        <v>101</v>
      </c>
      <c r="AI44" s="25">
        <v>96</v>
      </c>
      <c r="AJ44" s="25">
        <v>502</v>
      </c>
      <c r="AK44" s="25">
        <v>106</v>
      </c>
      <c r="AL44" s="25">
        <f>Table14[[#This Row],[Violent Crimes]]+Table14[[#This Row],[Non-Violent Crimes]]</f>
        <v>875</v>
      </c>
      <c r="AM44" s="25">
        <f>SUM(Table14[[#This Row],[Murder]:[Fel. Assault]])</f>
        <v>171</v>
      </c>
      <c r="AN44" s="25">
        <f>SUM(Table14[[#This Row],[Burglary]:[G.L.A]])</f>
        <v>704</v>
      </c>
      <c r="AO44" s="34">
        <f>Table14[[#This Row],[Violent Crimes]]/Table14[[#This Row],[Population]]</f>
        <v>1.3269803824186739E-3</v>
      </c>
      <c r="AP44" s="34">
        <f>Table14[[#This Row],[Non-Violent Crimes]]/Table14[[#This Row],[Population]]</f>
        <v>5.4631239135833126E-3</v>
      </c>
      <c r="AQ44" s="150">
        <f>Table14[[#This Row],[All Crimes]]/Table14[[#This Row],[Population]]</f>
        <v>6.7901042960019867E-3</v>
      </c>
      <c r="AR44" s="13"/>
      <c r="AT44" s="103"/>
    </row>
    <row r="45" spans="11:46" x14ac:dyDescent="0.25">
      <c r="K45" s="11"/>
      <c r="L45" s="3">
        <v>11216</v>
      </c>
      <c r="M45" s="4" t="s">
        <v>6</v>
      </c>
      <c r="N45" s="5">
        <v>43996</v>
      </c>
      <c r="P45" s="3">
        <v>11419</v>
      </c>
      <c r="Q45" s="4" t="s">
        <v>8</v>
      </c>
      <c r="R45" s="5">
        <v>56735</v>
      </c>
      <c r="S45" s="13"/>
      <c r="U45" s="11"/>
      <c r="V45" s="12">
        <v>69</v>
      </c>
      <c r="W45" s="14" t="s">
        <v>6</v>
      </c>
      <c r="X45" s="37">
        <v>3.7050000000000001</v>
      </c>
      <c r="Y45" s="13"/>
      <c r="AA45" s="21"/>
      <c r="AB45" s="148">
        <v>69</v>
      </c>
      <c r="AC45" s="149">
        <f>Table14[[#This Row],[Population]]/Table1[[#This Row],[Area (Sq. mi)]]</f>
        <v>24339.271255060728</v>
      </c>
      <c r="AD45" s="25">
        <v>90177</v>
      </c>
      <c r="AE45" s="25">
        <v>5</v>
      </c>
      <c r="AF45" s="25">
        <v>13</v>
      </c>
      <c r="AG45" s="25">
        <v>110</v>
      </c>
      <c r="AH45" s="25">
        <v>215</v>
      </c>
      <c r="AI45" s="25">
        <v>95</v>
      </c>
      <c r="AJ45" s="25">
        <v>246</v>
      </c>
      <c r="AK45" s="25">
        <v>154</v>
      </c>
      <c r="AL45" s="25">
        <f>Table14[[#This Row],[Violent Crimes]]+Table14[[#This Row],[Non-Violent Crimes]]</f>
        <v>838</v>
      </c>
      <c r="AM45" s="25">
        <f>SUM(Table14[[#This Row],[Murder]:[Fel. Assault]])</f>
        <v>343</v>
      </c>
      <c r="AN45" s="25">
        <f>SUM(Table14[[#This Row],[Burglary]:[G.L.A]])</f>
        <v>495</v>
      </c>
      <c r="AO45" s="34">
        <f>Table14[[#This Row],[Violent Crimes]]/Table14[[#This Row],[Population]]</f>
        <v>3.8036306375239808E-3</v>
      </c>
      <c r="AP45" s="34">
        <f>Table14[[#This Row],[Non-Violent Crimes]]/Table14[[#This Row],[Population]]</f>
        <v>5.4892045643567654E-3</v>
      </c>
      <c r="AQ45" s="150">
        <f>Table14[[#This Row],[All Crimes]]/Table14[[#This Row],[Population]]</f>
        <v>9.2928352018807458E-3</v>
      </c>
      <c r="AR45" s="13"/>
      <c r="AT45" s="103"/>
    </row>
    <row r="46" spans="11:46" x14ac:dyDescent="0.25">
      <c r="K46" s="11"/>
      <c r="L46" s="3">
        <v>11217</v>
      </c>
      <c r="M46" s="4" t="s">
        <v>6</v>
      </c>
      <c r="N46" s="5">
        <v>81862</v>
      </c>
      <c r="P46" s="3">
        <v>11420</v>
      </c>
      <c r="Q46" s="4" t="s">
        <v>8</v>
      </c>
      <c r="R46" s="5">
        <v>59832</v>
      </c>
      <c r="S46" s="13"/>
      <c r="U46" s="11"/>
      <c r="V46" s="12">
        <v>70</v>
      </c>
      <c r="W46" s="14" t="s">
        <v>6</v>
      </c>
      <c r="X46" s="37">
        <v>2.948</v>
      </c>
      <c r="Y46" s="13"/>
      <c r="AA46" s="21"/>
      <c r="AB46" s="148">
        <v>70</v>
      </c>
      <c r="AC46" s="149">
        <f>Table14[[#This Row],[Population]]/Table1[[#This Row],[Area (Sq. mi)]]</f>
        <v>55434.192672998644</v>
      </c>
      <c r="AD46" s="25">
        <v>163420</v>
      </c>
      <c r="AE46" s="25">
        <v>3</v>
      </c>
      <c r="AF46" s="25">
        <v>32</v>
      </c>
      <c r="AG46" s="25">
        <v>199</v>
      </c>
      <c r="AH46" s="25">
        <v>357</v>
      </c>
      <c r="AI46" s="25">
        <v>189</v>
      </c>
      <c r="AJ46" s="25">
        <v>156</v>
      </c>
      <c r="AK46" s="25">
        <v>122</v>
      </c>
      <c r="AL46" s="25">
        <f>Table14[[#This Row],[Violent Crimes]]+Table14[[#This Row],[Non-Violent Crimes]]</f>
        <v>1058</v>
      </c>
      <c r="AM46" s="25">
        <f>SUM(Table14[[#This Row],[Murder]:[Fel. Assault]])</f>
        <v>591</v>
      </c>
      <c r="AN46" s="25">
        <f>SUM(Table14[[#This Row],[Burglary]:[G.L.A]])</f>
        <v>467</v>
      </c>
      <c r="AO46" s="34">
        <f>Table14[[#This Row],[Violent Crimes]]/Table14[[#This Row],[Population]]</f>
        <v>3.6164484151266674E-3</v>
      </c>
      <c r="AP46" s="34">
        <f>Table14[[#This Row],[Non-Violent Crimes]]/Table14[[#This Row],[Population]]</f>
        <v>2.857667360176233E-3</v>
      </c>
      <c r="AQ46" s="150">
        <f>Table14[[#This Row],[All Crimes]]/Table14[[#This Row],[Population]]</f>
        <v>6.4741157753029008E-3</v>
      </c>
      <c r="AR46" s="13"/>
      <c r="AT46" s="103"/>
    </row>
    <row r="47" spans="11:46" x14ac:dyDescent="0.25">
      <c r="K47" s="11"/>
      <c r="L47" s="3">
        <v>11218</v>
      </c>
      <c r="M47" s="4" t="s">
        <v>6</v>
      </c>
      <c r="N47" s="5">
        <v>52445</v>
      </c>
      <c r="P47" s="3">
        <v>11421</v>
      </c>
      <c r="Q47" s="4" t="s">
        <v>8</v>
      </c>
      <c r="R47" s="5">
        <v>60897</v>
      </c>
      <c r="S47" s="13"/>
      <c r="U47" s="11"/>
      <c r="V47" s="12">
        <v>71</v>
      </c>
      <c r="W47" s="14" t="s">
        <v>6</v>
      </c>
      <c r="X47" s="37">
        <v>1.6259999999999999</v>
      </c>
      <c r="Y47" s="13"/>
      <c r="AA47" s="21"/>
      <c r="AB47" s="148">
        <v>71</v>
      </c>
      <c r="AC47" s="149">
        <f>Table14[[#This Row],[Population]]/Table1[[#This Row],[Area (Sq. mi)]]</f>
        <v>63699.261992619933</v>
      </c>
      <c r="AD47" s="25">
        <v>103575</v>
      </c>
      <c r="AE47" s="25">
        <v>9</v>
      </c>
      <c r="AF47" s="25">
        <v>13</v>
      </c>
      <c r="AG47" s="25">
        <v>158</v>
      </c>
      <c r="AH47" s="25">
        <v>344</v>
      </c>
      <c r="AI47" s="25">
        <v>134</v>
      </c>
      <c r="AJ47" s="25">
        <v>384</v>
      </c>
      <c r="AK47" s="25">
        <v>146</v>
      </c>
      <c r="AL47" s="25">
        <f>Table14[[#This Row],[Violent Crimes]]+Table14[[#This Row],[Non-Violent Crimes]]</f>
        <v>1188</v>
      </c>
      <c r="AM47" s="25">
        <f>SUM(Table14[[#This Row],[Murder]:[Fel. Assault]])</f>
        <v>524</v>
      </c>
      <c r="AN47" s="25">
        <f>SUM(Table14[[#This Row],[Burglary]:[G.L.A]])</f>
        <v>664</v>
      </c>
      <c r="AO47" s="34">
        <f>Table14[[#This Row],[Violent Crimes]]/Table14[[#This Row],[Population]]</f>
        <v>5.0591358918657976E-3</v>
      </c>
      <c r="AP47" s="34">
        <f>Table14[[#This Row],[Non-Violent Crimes]]/Table14[[#This Row],[Population]]</f>
        <v>6.4108134202268885E-3</v>
      </c>
      <c r="AQ47" s="150">
        <f>Table14[[#This Row],[All Crimes]]/Table14[[#This Row],[Population]]</f>
        <v>1.1469949312092687E-2</v>
      </c>
      <c r="AR47" s="13"/>
      <c r="AT47" s="103"/>
    </row>
    <row r="48" spans="11:46" x14ac:dyDescent="0.25">
      <c r="K48" s="11"/>
      <c r="L48" s="3">
        <v>11219</v>
      </c>
      <c r="M48" s="4" t="s">
        <v>6</v>
      </c>
      <c r="N48" s="5">
        <v>34316</v>
      </c>
      <c r="P48" s="3">
        <v>11422</v>
      </c>
      <c r="Q48" s="4" t="s">
        <v>8</v>
      </c>
      <c r="R48" s="5">
        <v>84824</v>
      </c>
      <c r="S48" s="13"/>
      <c r="U48" s="11"/>
      <c r="V48" s="12">
        <v>72</v>
      </c>
      <c r="W48" s="14" t="s">
        <v>6</v>
      </c>
      <c r="X48" s="37">
        <v>3.7480000000000002</v>
      </c>
      <c r="Y48" s="13"/>
      <c r="AA48" s="21"/>
      <c r="AB48" s="148">
        <v>72</v>
      </c>
      <c r="AC48" s="149">
        <f>Table14[[#This Row],[Population]]/Table1[[#This Row],[Area (Sq. mi)]]</f>
        <v>35008.804695837774</v>
      </c>
      <c r="AD48" s="25">
        <v>131213</v>
      </c>
      <c r="AE48" s="25">
        <v>4</v>
      </c>
      <c r="AF48" s="25">
        <v>26</v>
      </c>
      <c r="AG48" s="25">
        <v>191</v>
      </c>
      <c r="AH48" s="25">
        <v>298</v>
      </c>
      <c r="AI48" s="25">
        <v>251</v>
      </c>
      <c r="AJ48" s="25">
        <v>791</v>
      </c>
      <c r="AK48" s="25">
        <v>138</v>
      </c>
      <c r="AL48" s="25">
        <f>Table14[[#This Row],[Violent Crimes]]+Table14[[#This Row],[Non-Violent Crimes]]</f>
        <v>1699</v>
      </c>
      <c r="AM48" s="25">
        <f>SUM(Table14[[#This Row],[Murder]:[Fel. Assault]])</f>
        <v>519</v>
      </c>
      <c r="AN48" s="25">
        <f>SUM(Table14[[#This Row],[Burglary]:[G.L.A]])</f>
        <v>1180</v>
      </c>
      <c r="AO48" s="34">
        <f>Table14[[#This Row],[Violent Crimes]]/Table14[[#This Row],[Population]]</f>
        <v>3.9554007605953675E-3</v>
      </c>
      <c r="AP48" s="34">
        <f>Table14[[#This Row],[Non-Violent Crimes]]/Table14[[#This Row],[Population]]</f>
        <v>8.9930113632033411E-3</v>
      </c>
      <c r="AQ48" s="150">
        <f>Table14[[#This Row],[All Crimes]]/Table14[[#This Row],[Population]]</f>
        <v>1.2948412123798709E-2</v>
      </c>
      <c r="AR48" s="13"/>
      <c r="AT48" s="103"/>
    </row>
    <row r="49" spans="11:46" x14ac:dyDescent="0.25">
      <c r="K49" s="11"/>
      <c r="L49" s="3">
        <v>11220</v>
      </c>
      <c r="M49" s="4" t="s">
        <v>6</v>
      </c>
      <c r="N49" s="5">
        <v>37580</v>
      </c>
      <c r="P49" s="3">
        <v>11423</v>
      </c>
      <c r="Q49" s="4" t="s">
        <v>8</v>
      </c>
      <c r="R49" s="5">
        <v>60892</v>
      </c>
      <c r="S49" s="13"/>
      <c r="U49" s="11"/>
      <c r="V49" s="12">
        <v>73</v>
      </c>
      <c r="W49" s="14" t="s">
        <v>6</v>
      </c>
      <c r="X49" s="37">
        <v>1.8560000000000001</v>
      </c>
      <c r="Y49" s="13"/>
      <c r="AA49" s="21"/>
      <c r="AB49" s="148">
        <v>73</v>
      </c>
      <c r="AC49" s="149">
        <f>Table14[[#This Row],[Population]]/Table1[[#This Row],[Area (Sq. mi)]]</f>
        <v>49018.318965517239</v>
      </c>
      <c r="AD49" s="25">
        <v>90978</v>
      </c>
      <c r="AE49" s="25">
        <v>22</v>
      </c>
      <c r="AF49" s="25">
        <v>36</v>
      </c>
      <c r="AG49" s="25">
        <v>350</v>
      </c>
      <c r="AH49" s="25">
        <v>707</v>
      </c>
      <c r="AI49" s="25">
        <v>191</v>
      </c>
      <c r="AJ49" s="25">
        <v>407</v>
      </c>
      <c r="AK49" s="25">
        <v>187</v>
      </c>
      <c r="AL49" s="25">
        <f>Table14[[#This Row],[Violent Crimes]]+Table14[[#This Row],[Non-Violent Crimes]]</f>
        <v>1900</v>
      </c>
      <c r="AM49" s="25">
        <f>SUM(Table14[[#This Row],[Murder]:[Fel. Assault]])</f>
        <v>1115</v>
      </c>
      <c r="AN49" s="25">
        <f>SUM(Table14[[#This Row],[Burglary]:[G.L.A]])</f>
        <v>785</v>
      </c>
      <c r="AO49" s="34">
        <f>Table14[[#This Row],[Violent Crimes]]/Table14[[#This Row],[Population]]</f>
        <v>1.225571017168986E-2</v>
      </c>
      <c r="AP49" s="34">
        <f>Table14[[#This Row],[Non-Violent Crimes]]/Table14[[#This Row],[Population]]</f>
        <v>8.6284596276022772E-3</v>
      </c>
      <c r="AQ49" s="150">
        <f>Table14[[#This Row],[All Crimes]]/Table14[[#This Row],[Population]]</f>
        <v>2.0884169799292137E-2</v>
      </c>
      <c r="AR49" s="13"/>
      <c r="AT49" s="103"/>
    </row>
    <row r="50" spans="11:46" x14ac:dyDescent="0.25">
      <c r="K50" s="11"/>
      <c r="L50" s="3">
        <v>11221</v>
      </c>
      <c r="M50" s="4" t="s">
        <v>6</v>
      </c>
      <c r="N50" s="5">
        <v>39178</v>
      </c>
      <c r="P50" s="3">
        <v>11426</v>
      </c>
      <c r="Q50" s="4" t="s">
        <v>8</v>
      </c>
      <c r="R50" s="5">
        <v>82301</v>
      </c>
      <c r="S50" s="13"/>
      <c r="U50" s="11"/>
      <c r="V50" s="12">
        <v>75</v>
      </c>
      <c r="W50" s="14" t="s">
        <v>6</v>
      </c>
      <c r="X50" s="37">
        <v>6.391</v>
      </c>
      <c r="Y50" s="13"/>
      <c r="AA50" s="21"/>
      <c r="AB50" s="148">
        <v>75</v>
      </c>
      <c r="AC50" s="149">
        <f>Table14[[#This Row],[Population]]/Table1[[#This Row],[Area (Sq. mi)]]</f>
        <v>28650.445939602567</v>
      </c>
      <c r="AD50" s="25">
        <v>183105</v>
      </c>
      <c r="AE50" s="25">
        <v>25</v>
      </c>
      <c r="AF50" s="25">
        <v>55</v>
      </c>
      <c r="AG50" s="25">
        <v>747</v>
      </c>
      <c r="AH50" s="25">
        <v>1083</v>
      </c>
      <c r="AI50" s="25">
        <v>373</v>
      </c>
      <c r="AJ50" s="25">
        <v>1304</v>
      </c>
      <c r="AK50" s="25">
        <v>519</v>
      </c>
      <c r="AL50" s="25">
        <f>Table14[[#This Row],[Violent Crimes]]+Table14[[#This Row],[Non-Violent Crimes]]</f>
        <v>4106</v>
      </c>
      <c r="AM50" s="25">
        <f>SUM(Table14[[#This Row],[Murder]:[Fel. Assault]])</f>
        <v>1910</v>
      </c>
      <c r="AN50" s="25">
        <f>SUM(Table14[[#This Row],[Burglary]:[G.L.A]])</f>
        <v>2196</v>
      </c>
      <c r="AO50" s="34">
        <f>Table14[[#This Row],[Violent Crimes]]/Table14[[#This Row],[Population]]</f>
        <v>1.0431173370470495E-2</v>
      </c>
      <c r="AP50" s="34">
        <f>Table14[[#This Row],[Non-Violent Crimes]]/Table14[[#This Row],[Population]]</f>
        <v>1.1993118702383877E-2</v>
      </c>
      <c r="AQ50" s="150">
        <f>Table14[[#This Row],[All Crimes]]/Table14[[#This Row],[Population]]</f>
        <v>2.2424292072854374E-2</v>
      </c>
      <c r="AR50" s="13"/>
      <c r="AT50" s="103"/>
    </row>
    <row r="51" spans="11:46" x14ac:dyDescent="0.25">
      <c r="K51" s="11"/>
      <c r="L51" s="3">
        <v>11222</v>
      </c>
      <c r="M51" s="4" t="s">
        <v>6</v>
      </c>
      <c r="N51" s="5">
        <v>63739</v>
      </c>
      <c r="P51" s="3">
        <v>11427</v>
      </c>
      <c r="Q51" s="4" t="s">
        <v>8</v>
      </c>
      <c r="R51" s="5">
        <v>70108</v>
      </c>
      <c r="S51" s="13"/>
      <c r="U51" s="11"/>
      <c r="V51" s="12">
        <v>76</v>
      </c>
      <c r="W51" s="14" t="s">
        <v>6</v>
      </c>
      <c r="X51" s="37">
        <v>1.722</v>
      </c>
      <c r="Y51" s="13"/>
      <c r="AA51" s="21"/>
      <c r="AB51" s="148">
        <v>76</v>
      </c>
      <c r="AC51" s="149">
        <f>Table14[[#This Row],[Population]]/Table1[[#This Row],[Area (Sq. mi)]]</f>
        <v>27626.016260162603</v>
      </c>
      <c r="AD51" s="25">
        <v>47572</v>
      </c>
      <c r="AE51" s="25">
        <v>1</v>
      </c>
      <c r="AF51" s="25">
        <v>8</v>
      </c>
      <c r="AG51" s="25">
        <v>65</v>
      </c>
      <c r="AH51" s="25">
        <v>105</v>
      </c>
      <c r="AI51" s="25">
        <v>114</v>
      </c>
      <c r="AJ51" s="25">
        <v>217</v>
      </c>
      <c r="AK51" s="25">
        <v>55</v>
      </c>
      <c r="AL51" s="25">
        <f>Table14[[#This Row],[Violent Crimes]]+Table14[[#This Row],[Non-Violent Crimes]]</f>
        <v>565</v>
      </c>
      <c r="AM51" s="25">
        <f>SUM(Table14[[#This Row],[Murder]:[Fel. Assault]])</f>
        <v>179</v>
      </c>
      <c r="AN51" s="25">
        <f>SUM(Table14[[#This Row],[Burglary]:[G.L.A]])</f>
        <v>386</v>
      </c>
      <c r="AO51" s="34">
        <f>Table14[[#This Row],[Violent Crimes]]/Table14[[#This Row],[Population]]</f>
        <v>3.7627175649541746E-3</v>
      </c>
      <c r="AP51" s="34">
        <f>Table14[[#This Row],[Non-Violent Crimes]]/Table14[[#This Row],[Population]]</f>
        <v>8.114016648448668E-3</v>
      </c>
      <c r="AQ51" s="150">
        <f>Table14[[#This Row],[All Crimes]]/Table14[[#This Row],[Population]]</f>
        <v>1.1876734213402842E-2</v>
      </c>
      <c r="AR51" s="13"/>
      <c r="AT51" s="103"/>
    </row>
    <row r="52" spans="11:46" x14ac:dyDescent="0.25">
      <c r="K52" s="11"/>
      <c r="L52" s="3">
        <v>11223</v>
      </c>
      <c r="M52" s="4" t="s">
        <v>6</v>
      </c>
      <c r="N52" s="5">
        <v>41328</v>
      </c>
      <c r="P52" s="3">
        <v>11428</v>
      </c>
      <c r="Q52" s="4" t="s">
        <v>8</v>
      </c>
      <c r="R52" s="5">
        <v>69330</v>
      </c>
      <c r="S52" s="13"/>
      <c r="U52" s="11"/>
      <c r="V52" s="12">
        <v>77</v>
      </c>
      <c r="W52" s="14" t="s">
        <v>6</v>
      </c>
      <c r="X52" s="37">
        <v>1.53</v>
      </c>
      <c r="Y52" s="13"/>
      <c r="AA52" s="21"/>
      <c r="AB52" s="148">
        <v>77</v>
      </c>
      <c r="AC52" s="149">
        <f>Table14[[#This Row],[Population]]/Table1[[#This Row],[Area (Sq. mi)]]</f>
        <v>60579.738562091501</v>
      </c>
      <c r="AD52" s="25">
        <v>92687</v>
      </c>
      <c r="AE52" s="25">
        <v>11</v>
      </c>
      <c r="AF52" s="25">
        <v>24</v>
      </c>
      <c r="AG52" s="25">
        <v>211</v>
      </c>
      <c r="AH52" s="25">
        <v>360</v>
      </c>
      <c r="AI52" s="25">
        <v>179</v>
      </c>
      <c r="AJ52" s="25">
        <v>430</v>
      </c>
      <c r="AK52" s="25">
        <v>137</v>
      </c>
      <c r="AL52" s="25">
        <f>Table14[[#This Row],[Violent Crimes]]+Table14[[#This Row],[Non-Violent Crimes]]</f>
        <v>1352</v>
      </c>
      <c r="AM52" s="25">
        <f>SUM(Table14[[#This Row],[Murder]:[Fel. Assault]])</f>
        <v>606</v>
      </c>
      <c r="AN52" s="25">
        <f>SUM(Table14[[#This Row],[Burglary]:[G.L.A]])</f>
        <v>746</v>
      </c>
      <c r="AO52" s="34">
        <f>Table14[[#This Row],[Violent Crimes]]/Table14[[#This Row],[Population]]</f>
        <v>6.5381337188602498E-3</v>
      </c>
      <c r="AP52" s="34">
        <f>Table14[[#This Row],[Non-Violent Crimes]]/Table14[[#This Row],[Population]]</f>
        <v>8.0485936539104724E-3</v>
      </c>
      <c r="AQ52" s="150">
        <f>Table14[[#This Row],[All Crimes]]/Table14[[#This Row],[Population]]</f>
        <v>1.4586727372770723E-2</v>
      </c>
      <c r="AR52" s="13"/>
      <c r="AT52" s="103"/>
    </row>
    <row r="53" spans="11:46" x14ac:dyDescent="0.25">
      <c r="K53" s="11"/>
      <c r="L53" s="3">
        <v>11224</v>
      </c>
      <c r="M53" s="4" t="s">
        <v>6</v>
      </c>
      <c r="N53" s="5">
        <v>27481</v>
      </c>
      <c r="P53" s="3">
        <v>11429</v>
      </c>
      <c r="Q53" s="4" t="s">
        <v>8</v>
      </c>
      <c r="R53" s="5">
        <v>68890</v>
      </c>
      <c r="S53" s="13"/>
      <c r="U53" s="11"/>
      <c r="V53" s="12">
        <v>78</v>
      </c>
      <c r="W53" s="14" t="s">
        <v>6</v>
      </c>
      <c r="X53" s="37">
        <v>2.415</v>
      </c>
      <c r="Y53" s="13"/>
      <c r="AA53" s="21"/>
      <c r="AB53" s="148">
        <v>78</v>
      </c>
      <c r="AC53" s="149">
        <f>Table14[[#This Row],[Population]]/Table1[[#This Row],[Area (Sq. mi)]]</f>
        <v>30785.921325051761</v>
      </c>
      <c r="AD53" s="25">
        <v>74348</v>
      </c>
      <c r="AE53" s="25">
        <v>5</v>
      </c>
      <c r="AF53" s="25">
        <v>10</v>
      </c>
      <c r="AG53" s="25">
        <v>128</v>
      </c>
      <c r="AH53" s="25">
        <v>146</v>
      </c>
      <c r="AI53" s="25">
        <v>147</v>
      </c>
      <c r="AJ53" s="25">
        <v>638</v>
      </c>
      <c r="AK53" s="25">
        <v>123</v>
      </c>
      <c r="AL53" s="25">
        <f>Table14[[#This Row],[Violent Crimes]]+Table14[[#This Row],[Non-Violent Crimes]]</f>
        <v>1197</v>
      </c>
      <c r="AM53" s="25">
        <f>SUM(Table14[[#This Row],[Murder]:[Fel. Assault]])</f>
        <v>289</v>
      </c>
      <c r="AN53" s="25">
        <f>SUM(Table14[[#This Row],[Burglary]:[G.L.A]])</f>
        <v>908</v>
      </c>
      <c r="AO53" s="34">
        <f>Table14[[#This Row],[Violent Crimes]]/Table14[[#This Row],[Population]]</f>
        <v>3.8871254102329587E-3</v>
      </c>
      <c r="AP53" s="34">
        <f>Table14[[#This Row],[Non-Violent Crimes]]/Table14[[#This Row],[Population]]</f>
        <v>1.2212836929036424E-2</v>
      </c>
      <c r="AQ53" s="150">
        <f>Table14[[#This Row],[All Crimes]]/Table14[[#This Row],[Population]]</f>
        <v>1.6099962339269382E-2</v>
      </c>
      <c r="AR53" s="13"/>
      <c r="AT53" s="103"/>
    </row>
    <row r="54" spans="11:46" x14ac:dyDescent="0.25">
      <c r="K54" s="11"/>
      <c r="L54" s="3">
        <v>11225</v>
      </c>
      <c r="M54" s="4" t="s">
        <v>6</v>
      </c>
      <c r="N54" s="5">
        <v>42922</v>
      </c>
      <c r="P54" s="3">
        <v>11432</v>
      </c>
      <c r="Q54" s="4" t="s">
        <v>8</v>
      </c>
      <c r="R54" s="5">
        <v>50450</v>
      </c>
      <c r="S54" s="13"/>
      <c r="U54" s="11"/>
      <c r="V54" s="12">
        <v>79</v>
      </c>
      <c r="W54" s="14" t="s">
        <v>6</v>
      </c>
      <c r="X54" s="37">
        <v>1.613</v>
      </c>
      <c r="Y54" s="13"/>
      <c r="AA54" s="21"/>
      <c r="AB54" s="148">
        <v>79</v>
      </c>
      <c r="AC54" s="149">
        <f>Table14[[#This Row],[Population]]/Table1[[#This Row],[Area (Sq. mi)]]</f>
        <v>58926.224426534405</v>
      </c>
      <c r="AD54" s="25">
        <v>95048</v>
      </c>
      <c r="AE54" s="25">
        <v>9</v>
      </c>
      <c r="AF54" s="25">
        <v>24</v>
      </c>
      <c r="AG54" s="25">
        <v>184</v>
      </c>
      <c r="AH54" s="25">
        <v>451</v>
      </c>
      <c r="AI54" s="25">
        <v>237</v>
      </c>
      <c r="AJ54" s="25">
        <v>414</v>
      </c>
      <c r="AK54" s="25">
        <v>101</v>
      </c>
      <c r="AL54" s="25">
        <f>Table14[[#This Row],[Violent Crimes]]+Table14[[#This Row],[Non-Violent Crimes]]</f>
        <v>1420</v>
      </c>
      <c r="AM54" s="25">
        <f>SUM(Table14[[#This Row],[Murder]:[Fel. Assault]])</f>
        <v>668</v>
      </c>
      <c r="AN54" s="25">
        <f>SUM(Table14[[#This Row],[Burglary]:[G.L.A]])</f>
        <v>752</v>
      </c>
      <c r="AO54" s="34">
        <f>Table14[[#This Row],[Violent Crimes]]/Table14[[#This Row],[Population]]</f>
        <v>7.0280279437757763E-3</v>
      </c>
      <c r="AP54" s="34">
        <f>Table14[[#This Row],[Non-Violent Crimes]]/Table14[[#This Row],[Population]]</f>
        <v>7.911791936705664E-3</v>
      </c>
      <c r="AQ54" s="150">
        <f>Table14[[#This Row],[All Crimes]]/Table14[[#This Row],[Population]]</f>
        <v>1.4939819880481441E-2</v>
      </c>
      <c r="AR54" s="13"/>
      <c r="AT54" s="103"/>
    </row>
    <row r="55" spans="11:46" x14ac:dyDescent="0.25">
      <c r="K55" s="11"/>
      <c r="L55" s="3">
        <v>11226</v>
      </c>
      <c r="M55" s="4" t="s">
        <v>6</v>
      </c>
      <c r="N55" s="5">
        <v>40734</v>
      </c>
      <c r="P55" s="3">
        <v>11433</v>
      </c>
      <c r="Q55" s="4" t="s">
        <v>8</v>
      </c>
      <c r="R55" s="5">
        <v>42887</v>
      </c>
      <c r="S55" s="13"/>
      <c r="U55" s="11"/>
      <c r="V55" s="12">
        <v>81</v>
      </c>
      <c r="W55" s="14" t="s">
        <v>6</v>
      </c>
      <c r="X55" s="37">
        <v>1.2370000000000001</v>
      </c>
      <c r="Y55" s="13"/>
      <c r="AA55" s="21"/>
      <c r="AB55" s="148">
        <v>81</v>
      </c>
      <c r="AC55" s="149">
        <f>Table14[[#This Row],[Population]]/Table1[[#This Row],[Area (Sq. mi)]]</f>
        <v>54117.219078415517</v>
      </c>
      <c r="AD55" s="25">
        <v>66943</v>
      </c>
      <c r="AE55" s="25">
        <v>5</v>
      </c>
      <c r="AF55" s="25">
        <v>22</v>
      </c>
      <c r="AG55" s="25">
        <v>154</v>
      </c>
      <c r="AH55" s="25">
        <v>335</v>
      </c>
      <c r="AI55" s="25">
        <v>211</v>
      </c>
      <c r="AJ55" s="25">
        <v>430</v>
      </c>
      <c r="AK55" s="25">
        <v>138</v>
      </c>
      <c r="AL55" s="25">
        <f>Table14[[#This Row],[Violent Crimes]]+Table14[[#This Row],[Non-Violent Crimes]]</f>
        <v>1295</v>
      </c>
      <c r="AM55" s="25">
        <f>SUM(Table14[[#This Row],[Murder]:[Fel. Assault]])</f>
        <v>516</v>
      </c>
      <c r="AN55" s="25">
        <f>SUM(Table14[[#This Row],[Burglary]:[G.L.A]])</f>
        <v>779</v>
      </c>
      <c r="AO55" s="34">
        <f>Table14[[#This Row],[Violent Crimes]]/Table14[[#This Row],[Population]]</f>
        <v>7.7080501322020229E-3</v>
      </c>
      <c r="AP55" s="34">
        <f>Table14[[#This Row],[Non-Violent Crimes]]/Table14[[#This Row],[Population]]</f>
        <v>1.1636765606560805E-2</v>
      </c>
      <c r="AQ55" s="150">
        <f>Table14[[#This Row],[All Crimes]]/Table14[[#This Row],[Population]]</f>
        <v>1.9344815738762827E-2</v>
      </c>
      <c r="AR55" s="13"/>
      <c r="AT55" s="103"/>
    </row>
    <row r="56" spans="11:46" x14ac:dyDescent="0.25">
      <c r="K56" s="11"/>
      <c r="L56" s="3">
        <v>11228</v>
      </c>
      <c r="M56" s="4" t="s">
        <v>6</v>
      </c>
      <c r="N56" s="5">
        <v>61893</v>
      </c>
      <c r="P56" s="3">
        <v>11434</v>
      </c>
      <c r="Q56" s="4" t="s">
        <v>8</v>
      </c>
      <c r="R56" s="5">
        <v>59229</v>
      </c>
      <c r="S56" s="13"/>
      <c r="U56" s="11"/>
      <c r="V56" s="12">
        <v>83</v>
      </c>
      <c r="W56" s="14" t="s">
        <v>6</v>
      </c>
      <c r="X56" s="37">
        <v>2.032</v>
      </c>
      <c r="Y56" s="13"/>
      <c r="AA56" s="21"/>
      <c r="AB56" s="148">
        <v>83</v>
      </c>
      <c r="AC56" s="149">
        <f>Table14[[#This Row],[Population]]/Table1[[#This Row],[Area (Sq. mi)]]</f>
        <v>58524.606299212595</v>
      </c>
      <c r="AD56" s="25">
        <v>118922</v>
      </c>
      <c r="AE56" s="25">
        <v>3</v>
      </c>
      <c r="AF56" s="25">
        <v>38</v>
      </c>
      <c r="AG56" s="25">
        <v>316</v>
      </c>
      <c r="AH56" s="25">
        <v>374</v>
      </c>
      <c r="AI56" s="25">
        <v>298</v>
      </c>
      <c r="AJ56" s="25">
        <v>701</v>
      </c>
      <c r="AK56" s="25">
        <v>239</v>
      </c>
      <c r="AL56" s="25">
        <f>Table14[[#This Row],[Violent Crimes]]+Table14[[#This Row],[Non-Violent Crimes]]</f>
        <v>1969</v>
      </c>
      <c r="AM56" s="25">
        <f>SUM(Table14[[#This Row],[Murder]:[Fel. Assault]])</f>
        <v>731</v>
      </c>
      <c r="AN56" s="25">
        <f>SUM(Table14[[#This Row],[Burglary]:[G.L.A]])</f>
        <v>1238</v>
      </c>
      <c r="AO56" s="34">
        <f>Table14[[#This Row],[Violent Crimes]]/Table14[[#This Row],[Population]]</f>
        <v>6.146886194312238E-3</v>
      </c>
      <c r="AP56" s="34">
        <f>Table14[[#This Row],[Non-Violent Crimes]]/Table14[[#This Row],[Population]]</f>
        <v>1.0410184827029481E-2</v>
      </c>
      <c r="AQ56" s="150">
        <f>Table14[[#This Row],[All Crimes]]/Table14[[#This Row],[Population]]</f>
        <v>1.655707102134172E-2</v>
      </c>
      <c r="AR56" s="13"/>
      <c r="AT56" s="103"/>
    </row>
    <row r="57" spans="11:46" x14ac:dyDescent="0.25">
      <c r="K57" s="11"/>
      <c r="L57" s="3">
        <v>11229</v>
      </c>
      <c r="M57" s="4" t="s">
        <v>6</v>
      </c>
      <c r="N57" s="5">
        <v>51725</v>
      </c>
      <c r="P57" s="3">
        <v>11435</v>
      </c>
      <c r="Q57" s="4" t="s">
        <v>8</v>
      </c>
      <c r="R57" s="5">
        <v>53041</v>
      </c>
      <c r="S57" s="13"/>
      <c r="U57" s="11"/>
      <c r="V57" s="12">
        <v>84</v>
      </c>
      <c r="W57" s="14" t="s">
        <v>6</v>
      </c>
      <c r="X57" s="37">
        <v>1.272</v>
      </c>
      <c r="Y57" s="13"/>
      <c r="AA57" s="21"/>
      <c r="AB57" s="148">
        <v>84</v>
      </c>
      <c r="AC57" s="149">
        <f>Table14[[#This Row],[Population]]/Table1[[#This Row],[Area (Sq. mi)]]</f>
        <v>46497.641509433961</v>
      </c>
      <c r="AD57" s="25">
        <v>59145</v>
      </c>
      <c r="AE57" s="25">
        <v>1</v>
      </c>
      <c r="AF57" s="25">
        <v>10</v>
      </c>
      <c r="AG57" s="25">
        <v>136</v>
      </c>
      <c r="AH57" s="25">
        <v>178</v>
      </c>
      <c r="AI57" s="25">
        <v>178</v>
      </c>
      <c r="AJ57" s="25">
        <v>636</v>
      </c>
      <c r="AK57" s="25">
        <v>68</v>
      </c>
      <c r="AL57" s="25">
        <f>Table14[[#This Row],[Violent Crimes]]+Table14[[#This Row],[Non-Violent Crimes]]</f>
        <v>1207</v>
      </c>
      <c r="AM57" s="25">
        <f>SUM(Table14[[#This Row],[Murder]:[Fel. Assault]])</f>
        <v>325</v>
      </c>
      <c r="AN57" s="25">
        <f>SUM(Table14[[#This Row],[Burglary]:[G.L.A]])</f>
        <v>882</v>
      </c>
      <c r="AO57" s="34">
        <f>Table14[[#This Row],[Violent Crimes]]/Table14[[#This Row],[Population]]</f>
        <v>5.4949699890100602E-3</v>
      </c>
      <c r="AP57" s="34">
        <f>Table14[[#This Row],[Non-Violent Crimes]]/Table14[[#This Row],[Population]]</f>
        <v>1.4912503170174994E-2</v>
      </c>
      <c r="AQ57" s="150">
        <f>Table14[[#This Row],[All Crimes]]/Table14[[#This Row],[Population]]</f>
        <v>2.0407473159185053E-2</v>
      </c>
      <c r="AR57" s="13"/>
      <c r="AT57" s="103"/>
    </row>
    <row r="58" spans="11:46" x14ac:dyDescent="0.25">
      <c r="K58" s="11"/>
      <c r="L58" s="3">
        <v>11230</v>
      </c>
      <c r="M58" s="4" t="s">
        <v>6</v>
      </c>
      <c r="N58" s="5">
        <v>42170</v>
      </c>
      <c r="P58" s="3">
        <v>11436</v>
      </c>
      <c r="Q58" s="4" t="s">
        <v>8</v>
      </c>
      <c r="R58" s="5">
        <v>62114</v>
      </c>
      <c r="S58" s="13"/>
      <c r="U58" s="11"/>
      <c r="V58" s="12">
        <v>88</v>
      </c>
      <c r="W58" s="14" t="s">
        <v>6</v>
      </c>
      <c r="X58" s="37">
        <v>1.534</v>
      </c>
      <c r="Y58" s="13"/>
      <c r="AA58" s="21"/>
      <c r="AB58" s="148">
        <v>88</v>
      </c>
      <c r="AC58" s="149">
        <f>Table14[[#This Row],[Population]]/Table1[[#This Row],[Area (Sq. mi)]]</f>
        <v>38035.853976531944</v>
      </c>
      <c r="AD58" s="25">
        <v>58347</v>
      </c>
      <c r="AE58" s="25"/>
      <c r="AF58" s="25">
        <v>13</v>
      </c>
      <c r="AG58" s="25">
        <v>107</v>
      </c>
      <c r="AH58" s="25">
        <v>176</v>
      </c>
      <c r="AI58" s="25">
        <v>123</v>
      </c>
      <c r="AJ58" s="25">
        <v>337</v>
      </c>
      <c r="AK58" s="25">
        <v>97</v>
      </c>
      <c r="AL58" s="25">
        <f>Table14[[#This Row],[Violent Crimes]]+Table14[[#This Row],[Non-Violent Crimes]]</f>
        <v>853</v>
      </c>
      <c r="AM58" s="25">
        <f>SUM(Table14[[#This Row],[Murder]:[Fel. Assault]])</f>
        <v>296</v>
      </c>
      <c r="AN58" s="25">
        <f>SUM(Table14[[#This Row],[Burglary]:[G.L.A]])</f>
        <v>557</v>
      </c>
      <c r="AO58" s="34">
        <f>Table14[[#This Row],[Violent Crimes]]/Table14[[#This Row],[Population]]</f>
        <v>5.0730971600939211E-3</v>
      </c>
      <c r="AP58" s="34">
        <f>Table14[[#This Row],[Non-Violent Crimes]]/Table14[[#This Row],[Population]]</f>
        <v>9.5463348586902492E-3</v>
      </c>
      <c r="AQ58" s="150">
        <f>Table14[[#This Row],[All Crimes]]/Table14[[#This Row],[Population]]</f>
        <v>1.461943201878417E-2</v>
      </c>
      <c r="AR58" s="13"/>
      <c r="AT58" s="103"/>
    </row>
    <row r="59" spans="11:46" x14ac:dyDescent="0.25">
      <c r="K59" s="11"/>
      <c r="L59" s="3">
        <v>11231</v>
      </c>
      <c r="M59" s="4" t="s">
        <v>6</v>
      </c>
      <c r="N59" s="5">
        <v>78174</v>
      </c>
      <c r="P59" s="3">
        <v>11691</v>
      </c>
      <c r="Q59" s="4" t="s">
        <v>8</v>
      </c>
      <c r="R59" s="5">
        <v>39409</v>
      </c>
      <c r="S59" s="13"/>
      <c r="U59" s="11"/>
      <c r="V59" s="12">
        <v>90</v>
      </c>
      <c r="W59" s="14" t="s">
        <v>6</v>
      </c>
      <c r="X59" s="37">
        <v>2.3719999999999999</v>
      </c>
      <c r="Y59" s="13"/>
      <c r="AA59" s="21"/>
      <c r="AB59" s="148">
        <v>90</v>
      </c>
      <c r="AC59" s="149">
        <f>Table14[[#This Row],[Population]]/Table1[[#This Row],[Area (Sq. mi)]]</f>
        <v>53015.598650927488</v>
      </c>
      <c r="AD59" s="25">
        <v>125753</v>
      </c>
      <c r="AE59" s="25">
        <v>0</v>
      </c>
      <c r="AF59" s="25">
        <v>18</v>
      </c>
      <c r="AG59" s="25">
        <v>177</v>
      </c>
      <c r="AH59" s="25">
        <v>270</v>
      </c>
      <c r="AI59" s="25">
        <v>301</v>
      </c>
      <c r="AJ59" s="25">
        <v>662</v>
      </c>
      <c r="AK59" s="25">
        <v>184</v>
      </c>
      <c r="AL59" s="25">
        <f>Table14[[#This Row],[Violent Crimes]]+Table14[[#This Row],[Non-Violent Crimes]]</f>
        <v>1612</v>
      </c>
      <c r="AM59" s="25">
        <f>SUM(Table14[[#This Row],[Murder]:[Fel. Assault]])</f>
        <v>465</v>
      </c>
      <c r="AN59" s="25">
        <f>SUM(Table14[[#This Row],[Burglary]:[G.L.A]])</f>
        <v>1147</v>
      </c>
      <c r="AO59" s="34">
        <f>Table14[[#This Row],[Violent Crimes]]/Table14[[#This Row],[Population]]</f>
        <v>3.6977249051712486E-3</v>
      </c>
      <c r="AP59" s="34">
        <f>Table14[[#This Row],[Non-Violent Crimes]]/Table14[[#This Row],[Population]]</f>
        <v>9.1210547660890793E-3</v>
      </c>
      <c r="AQ59" s="150">
        <f>Table14[[#This Row],[All Crimes]]/Table14[[#This Row],[Population]]</f>
        <v>1.2818779671260327E-2</v>
      </c>
      <c r="AR59" s="13"/>
      <c r="AT59" s="103"/>
    </row>
    <row r="60" spans="11:46" x14ac:dyDescent="0.25">
      <c r="K60" s="11"/>
      <c r="L60" s="3">
        <v>11232</v>
      </c>
      <c r="M60" s="4" t="s">
        <v>6</v>
      </c>
      <c r="N60" s="5">
        <v>43595</v>
      </c>
      <c r="P60" s="3">
        <v>11692</v>
      </c>
      <c r="Q60" s="4" t="s">
        <v>8</v>
      </c>
      <c r="R60" s="5">
        <v>43354</v>
      </c>
      <c r="S60" s="13"/>
      <c r="U60" s="11"/>
      <c r="V60" s="12">
        <v>94</v>
      </c>
      <c r="W60" s="14" t="s">
        <v>6</v>
      </c>
      <c r="X60" s="37">
        <v>2.35</v>
      </c>
      <c r="Y60" s="13"/>
      <c r="AA60" s="21"/>
      <c r="AB60" s="148">
        <v>94</v>
      </c>
      <c r="AC60" s="149">
        <f>Table14[[#This Row],[Population]]/Table1[[#This Row],[Area (Sq. mi)]]</f>
        <v>25746.808510638297</v>
      </c>
      <c r="AD60" s="25">
        <v>60505</v>
      </c>
      <c r="AE60" s="25">
        <v>1</v>
      </c>
      <c r="AF60" s="25">
        <v>14</v>
      </c>
      <c r="AG60" s="25">
        <v>143</v>
      </c>
      <c r="AH60" s="25">
        <v>157</v>
      </c>
      <c r="AI60" s="25">
        <v>270</v>
      </c>
      <c r="AJ60" s="25">
        <v>606</v>
      </c>
      <c r="AK60" s="25">
        <v>195</v>
      </c>
      <c r="AL60" s="25">
        <f>Table14[[#This Row],[Violent Crimes]]+Table14[[#This Row],[Non-Violent Crimes]]</f>
        <v>1386</v>
      </c>
      <c r="AM60" s="25">
        <f>SUM(Table14[[#This Row],[Murder]:[Fel. Assault]])</f>
        <v>315</v>
      </c>
      <c r="AN60" s="25">
        <f>SUM(Table14[[#This Row],[Burglary]:[G.L.A]])</f>
        <v>1071</v>
      </c>
      <c r="AO60" s="34">
        <f>Table14[[#This Row],[Violent Crimes]]/Table14[[#This Row],[Population]]</f>
        <v>5.2061813073299729E-3</v>
      </c>
      <c r="AP60" s="34">
        <f>Table14[[#This Row],[Non-Violent Crimes]]/Table14[[#This Row],[Population]]</f>
        <v>1.7701016444921908E-2</v>
      </c>
      <c r="AQ60" s="150">
        <f>Table14[[#This Row],[All Crimes]]/Table14[[#This Row],[Population]]</f>
        <v>2.290719775225188E-2</v>
      </c>
      <c r="AR60" s="13"/>
      <c r="AT60" s="103"/>
    </row>
    <row r="61" spans="11:46" x14ac:dyDescent="0.25">
      <c r="K61" s="11"/>
      <c r="L61" s="3">
        <v>11233</v>
      </c>
      <c r="M61" s="4" t="s">
        <v>6</v>
      </c>
      <c r="N61" s="5">
        <v>34492</v>
      </c>
      <c r="P61" s="3">
        <v>11693</v>
      </c>
      <c r="Q61" s="4" t="s">
        <v>8</v>
      </c>
      <c r="R61" s="5">
        <v>50570</v>
      </c>
      <c r="S61" s="13"/>
      <c r="U61" s="11"/>
      <c r="V61" s="12">
        <v>100</v>
      </c>
      <c r="W61" s="14" t="s">
        <v>8</v>
      </c>
      <c r="X61" s="37">
        <v>5.8380000000000001</v>
      </c>
      <c r="Y61" s="13"/>
      <c r="AA61" s="21"/>
      <c r="AB61" s="148">
        <v>100</v>
      </c>
      <c r="AC61" s="149">
        <f>Table14[[#This Row],[Population]]/Table1[[#This Row],[Area (Sq. mi)]]</f>
        <v>8444.5015416238439</v>
      </c>
      <c r="AD61" s="25">
        <v>49299</v>
      </c>
      <c r="AE61" s="25">
        <v>1</v>
      </c>
      <c r="AF61" s="25">
        <v>11</v>
      </c>
      <c r="AG61" s="25">
        <v>50</v>
      </c>
      <c r="AH61" s="25">
        <v>107</v>
      </c>
      <c r="AI61" s="25">
        <v>55</v>
      </c>
      <c r="AJ61" s="25">
        <v>170</v>
      </c>
      <c r="AK61" s="25">
        <v>59</v>
      </c>
      <c r="AL61" s="25">
        <f>Table14[[#This Row],[Violent Crimes]]+Table14[[#This Row],[Non-Violent Crimes]]</f>
        <v>453</v>
      </c>
      <c r="AM61" s="25">
        <f>SUM(Table14[[#This Row],[Murder]:[Fel. Assault]])</f>
        <v>169</v>
      </c>
      <c r="AN61" s="25">
        <f>SUM(Table14[[#This Row],[Burglary]:[G.L.A]])</f>
        <v>284</v>
      </c>
      <c r="AO61" s="34">
        <f>Table14[[#This Row],[Violent Crimes]]/Table14[[#This Row],[Population]]</f>
        <v>3.4280614211241608E-3</v>
      </c>
      <c r="AP61" s="34">
        <f>Table14[[#This Row],[Non-Violent Crimes]]/Table14[[#This Row],[Population]]</f>
        <v>5.7607659384571698E-3</v>
      </c>
      <c r="AQ61" s="150">
        <f>Table14[[#This Row],[All Crimes]]/Table14[[#This Row],[Population]]</f>
        <v>9.1888273595813301E-3</v>
      </c>
      <c r="AR61" s="13"/>
      <c r="AT61" s="103"/>
    </row>
    <row r="62" spans="11:46" x14ac:dyDescent="0.25">
      <c r="K62" s="11"/>
      <c r="L62" s="3">
        <v>11234</v>
      </c>
      <c r="M62" s="4" t="s">
        <v>6</v>
      </c>
      <c r="N62" s="5">
        <v>68431</v>
      </c>
      <c r="P62" s="3">
        <v>11694</v>
      </c>
      <c r="Q62" s="4" t="s">
        <v>8</v>
      </c>
      <c r="R62" s="5">
        <v>76944</v>
      </c>
      <c r="S62" s="13"/>
      <c r="U62" s="11"/>
      <c r="V62" s="12">
        <v>101</v>
      </c>
      <c r="W62" s="14" t="s">
        <v>8</v>
      </c>
      <c r="X62" s="37">
        <v>3.1989999999999998</v>
      </c>
      <c r="Y62" s="13"/>
      <c r="AA62" s="21"/>
      <c r="AB62" s="148">
        <v>101</v>
      </c>
      <c r="AC62" s="149">
        <f>Table14[[#This Row],[Population]]/Table1[[#This Row],[Area (Sq. mi)]]</f>
        <v>22550.484526414504</v>
      </c>
      <c r="AD62" s="25">
        <v>72139</v>
      </c>
      <c r="AE62" s="25">
        <v>8</v>
      </c>
      <c r="AF62" s="25">
        <v>19</v>
      </c>
      <c r="AG62" s="25">
        <v>93</v>
      </c>
      <c r="AH62" s="25">
        <v>235</v>
      </c>
      <c r="AI62" s="25">
        <v>72</v>
      </c>
      <c r="AJ62" s="25">
        <v>161</v>
      </c>
      <c r="AK62" s="25">
        <v>56</v>
      </c>
      <c r="AL62" s="25">
        <f>Table14[[#This Row],[Violent Crimes]]+Table14[[#This Row],[Non-Violent Crimes]]</f>
        <v>644</v>
      </c>
      <c r="AM62" s="25">
        <f>SUM(Table14[[#This Row],[Murder]:[Fel. Assault]])</f>
        <v>355</v>
      </c>
      <c r="AN62" s="25">
        <f>SUM(Table14[[#This Row],[Burglary]:[G.L.A]])</f>
        <v>289</v>
      </c>
      <c r="AO62" s="34">
        <f>Table14[[#This Row],[Violent Crimes]]/Table14[[#This Row],[Population]]</f>
        <v>4.9210551851287098E-3</v>
      </c>
      <c r="AP62" s="34">
        <f>Table14[[#This Row],[Non-Violent Crimes]]/Table14[[#This Row],[Population]]</f>
        <v>4.0061547845132318E-3</v>
      </c>
      <c r="AQ62" s="150">
        <f>Table14[[#This Row],[All Crimes]]/Table14[[#This Row],[Population]]</f>
        <v>8.9272099696419416E-3</v>
      </c>
      <c r="AR62" s="13"/>
      <c r="AT62" s="103"/>
    </row>
    <row r="63" spans="11:46" x14ac:dyDescent="0.25">
      <c r="K63" s="11"/>
      <c r="L63" s="3">
        <v>11235</v>
      </c>
      <c r="M63" s="4" t="s">
        <v>6</v>
      </c>
      <c r="N63" s="5">
        <v>41639</v>
      </c>
      <c r="P63" s="3">
        <v>11697</v>
      </c>
      <c r="Q63" s="4" t="s">
        <v>8</v>
      </c>
      <c r="R63" s="5">
        <v>87636</v>
      </c>
      <c r="S63" s="13"/>
      <c r="U63" s="11"/>
      <c r="V63" s="12">
        <v>102</v>
      </c>
      <c r="W63" s="14" t="s">
        <v>8</v>
      </c>
      <c r="X63" s="37">
        <v>4.7709999999999999</v>
      </c>
      <c r="Y63" s="13"/>
      <c r="AA63" s="21"/>
      <c r="AB63" s="148">
        <v>102</v>
      </c>
      <c r="AC63" s="149">
        <f>Table14[[#This Row],[Population]]/Table1[[#This Row],[Area (Sq. mi)]]</f>
        <v>32786.627541395937</v>
      </c>
      <c r="AD63" s="25">
        <v>156425</v>
      </c>
      <c r="AE63" s="25">
        <v>5</v>
      </c>
      <c r="AF63" s="25">
        <v>20</v>
      </c>
      <c r="AG63" s="25">
        <v>201</v>
      </c>
      <c r="AH63" s="25">
        <v>388</v>
      </c>
      <c r="AI63" s="25">
        <v>157</v>
      </c>
      <c r="AJ63" s="25">
        <v>385</v>
      </c>
      <c r="AK63" s="25">
        <v>263</v>
      </c>
      <c r="AL63" s="25">
        <f>Table14[[#This Row],[Violent Crimes]]+Table14[[#This Row],[Non-Violent Crimes]]</f>
        <v>1419</v>
      </c>
      <c r="AM63" s="25">
        <f>SUM(Table14[[#This Row],[Murder]:[Fel. Assault]])</f>
        <v>614</v>
      </c>
      <c r="AN63" s="25">
        <f>SUM(Table14[[#This Row],[Burglary]:[G.L.A]])</f>
        <v>805</v>
      </c>
      <c r="AO63" s="34">
        <f>Table14[[#This Row],[Violent Crimes]]/Table14[[#This Row],[Population]]</f>
        <v>3.9252037717756117E-3</v>
      </c>
      <c r="AP63" s="34">
        <f>Table14[[#This Row],[Non-Violent Crimes]]/Table14[[#This Row],[Population]]</f>
        <v>5.1462362154387088E-3</v>
      </c>
      <c r="AQ63" s="150">
        <f>Table14[[#This Row],[All Crimes]]/Table14[[#This Row],[Population]]</f>
        <v>9.0714399872143196E-3</v>
      </c>
      <c r="AR63" s="13"/>
      <c r="AT63" s="103"/>
    </row>
    <row r="64" spans="11:46" x14ac:dyDescent="0.25">
      <c r="K64" s="11"/>
      <c r="L64" s="3">
        <v>11236</v>
      </c>
      <c r="M64" s="4" t="s">
        <v>6</v>
      </c>
      <c r="N64" s="5">
        <v>61061</v>
      </c>
      <c r="S64" s="13"/>
      <c r="U64" s="11"/>
      <c r="V64" s="12">
        <v>103</v>
      </c>
      <c r="W64" s="14" t="s">
        <v>8</v>
      </c>
      <c r="X64" s="37">
        <v>3.62</v>
      </c>
      <c r="Y64" s="13"/>
      <c r="AA64" s="21"/>
      <c r="AB64" s="148">
        <v>103</v>
      </c>
      <c r="AC64" s="149">
        <f>Table14[[#This Row],[Population]]/Table1[[#This Row],[Area (Sq. mi)]]</f>
        <v>30203.314917127071</v>
      </c>
      <c r="AD64" s="25">
        <v>109336</v>
      </c>
      <c r="AE64" s="25">
        <v>12</v>
      </c>
      <c r="AF64" s="25">
        <v>34</v>
      </c>
      <c r="AG64" s="25">
        <v>390</v>
      </c>
      <c r="AH64" s="25">
        <v>576</v>
      </c>
      <c r="AI64" s="25">
        <v>210</v>
      </c>
      <c r="AJ64" s="25">
        <v>601</v>
      </c>
      <c r="AK64" s="25">
        <v>212</v>
      </c>
      <c r="AL64" s="25">
        <f>Table14[[#This Row],[Violent Crimes]]+Table14[[#This Row],[Non-Violent Crimes]]</f>
        <v>2035</v>
      </c>
      <c r="AM64" s="25">
        <f>SUM(Table14[[#This Row],[Murder]:[Fel. Assault]])</f>
        <v>1012</v>
      </c>
      <c r="AN64" s="25">
        <f>SUM(Table14[[#This Row],[Burglary]:[G.L.A]])</f>
        <v>1023</v>
      </c>
      <c r="AO64" s="34">
        <f>Table14[[#This Row],[Violent Crimes]]/Table14[[#This Row],[Population]]</f>
        <v>9.2558718080046828E-3</v>
      </c>
      <c r="AP64" s="34">
        <f>Table14[[#This Row],[Non-Violent Crimes]]/Table14[[#This Row],[Population]]</f>
        <v>9.3564791102656031E-3</v>
      </c>
      <c r="AQ64" s="150">
        <f>Table14[[#This Row],[All Crimes]]/Table14[[#This Row],[Population]]</f>
        <v>1.8612350918270286E-2</v>
      </c>
      <c r="AR64" s="13"/>
      <c r="AT64" s="103"/>
    </row>
    <row r="65" spans="11:46" x14ac:dyDescent="0.25">
      <c r="K65" s="11"/>
      <c r="L65" s="3">
        <v>11237</v>
      </c>
      <c r="M65" s="4" t="s">
        <v>6</v>
      </c>
      <c r="N65" s="5">
        <v>40372</v>
      </c>
      <c r="P65" s="3" t="s">
        <v>13</v>
      </c>
      <c r="Q65" s="3" t="s">
        <v>10</v>
      </c>
      <c r="R65" s="3" t="s">
        <v>14</v>
      </c>
      <c r="S65" s="13"/>
      <c r="U65" s="11"/>
      <c r="V65" s="12">
        <v>104</v>
      </c>
      <c r="W65" s="14" t="s">
        <v>8</v>
      </c>
      <c r="X65" s="37">
        <v>7.5529999999999999</v>
      </c>
      <c r="Y65" s="13"/>
      <c r="AA65" s="21"/>
      <c r="AB65" s="148">
        <v>104</v>
      </c>
      <c r="AC65" s="149">
        <f>Table14[[#This Row],[Population]]/Table1[[#This Row],[Area (Sq. mi)]]</f>
        <v>23067.522838607176</v>
      </c>
      <c r="AD65" s="25">
        <v>174229</v>
      </c>
      <c r="AE65" s="25">
        <v>3</v>
      </c>
      <c r="AF65" s="25">
        <v>20</v>
      </c>
      <c r="AG65" s="25">
        <v>223</v>
      </c>
      <c r="AH65" s="25">
        <v>312</v>
      </c>
      <c r="AI65" s="25">
        <v>274</v>
      </c>
      <c r="AJ65" s="25">
        <v>638</v>
      </c>
      <c r="AK65" s="25">
        <v>317</v>
      </c>
      <c r="AL65" s="25">
        <f>Table14[[#This Row],[Violent Crimes]]+Table14[[#This Row],[Non-Violent Crimes]]</f>
        <v>1787</v>
      </c>
      <c r="AM65" s="25">
        <f>SUM(Table14[[#This Row],[Murder]:[Fel. Assault]])</f>
        <v>558</v>
      </c>
      <c r="AN65" s="25">
        <f>SUM(Table14[[#This Row],[Burglary]:[G.L.A]])</f>
        <v>1229</v>
      </c>
      <c r="AO65" s="34">
        <f>Table14[[#This Row],[Violent Crimes]]/Table14[[#This Row],[Population]]</f>
        <v>3.2026815283334002E-3</v>
      </c>
      <c r="AP65" s="34">
        <f>Table14[[#This Row],[Non-Violent Crimes]]/Table14[[#This Row],[Population]]</f>
        <v>7.0539347640174712E-3</v>
      </c>
      <c r="AQ65" s="150">
        <f>Table14[[#This Row],[All Crimes]]/Table14[[#This Row],[Population]]</f>
        <v>1.0256616292350872E-2</v>
      </c>
      <c r="AR65" s="13"/>
      <c r="AT65" s="103"/>
    </row>
    <row r="66" spans="11:46" x14ac:dyDescent="0.25">
      <c r="K66" s="11"/>
      <c r="L66" s="3">
        <v>11238</v>
      </c>
      <c r="M66" s="4" t="s">
        <v>6</v>
      </c>
      <c r="N66" s="5">
        <v>65315</v>
      </c>
      <c r="P66" s="3">
        <v>10001</v>
      </c>
      <c r="Q66" s="4" t="s">
        <v>7</v>
      </c>
      <c r="R66" s="5">
        <v>81671</v>
      </c>
      <c r="S66" s="13"/>
      <c r="U66" s="11"/>
      <c r="V66" s="12">
        <v>105</v>
      </c>
      <c r="W66" s="14" t="s">
        <v>8</v>
      </c>
      <c r="X66" s="37">
        <v>12.305999999999999</v>
      </c>
      <c r="Y66" s="13"/>
      <c r="AA66" s="21"/>
      <c r="AB66" s="148">
        <v>105</v>
      </c>
      <c r="AC66" s="149">
        <f>Table14[[#This Row],[Population]]/Table1[[#This Row],[Area (Sq. mi)]]</f>
        <v>16137.331383065173</v>
      </c>
      <c r="AD66" s="25">
        <v>198586</v>
      </c>
      <c r="AE66" s="25">
        <v>10</v>
      </c>
      <c r="AF66" s="25">
        <v>14</v>
      </c>
      <c r="AG66" s="25">
        <v>176</v>
      </c>
      <c r="AH66" s="25">
        <v>415</v>
      </c>
      <c r="AI66" s="25">
        <v>271</v>
      </c>
      <c r="AJ66" s="25">
        <v>622</v>
      </c>
      <c r="AK66" s="25">
        <v>272</v>
      </c>
      <c r="AL66" s="25">
        <f>Table14[[#This Row],[Violent Crimes]]+Table14[[#This Row],[Non-Violent Crimes]]</f>
        <v>1780</v>
      </c>
      <c r="AM66" s="25">
        <f>SUM(Table14[[#This Row],[Murder]:[Fel. Assault]])</f>
        <v>615</v>
      </c>
      <c r="AN66" s="25">
        <f>SUM(Table14[[#This Row],[Burglary]:[G.L.A]])</f>
        <v>1165</v>
      </c>
      <c r="AO66" s="34">
        <f>Table14[[#This Row],[Violent Crimes]]/Table14[[#This Row],[Population]]</f>
        <v>3.0968950479892841E-3</v>
      </c>
      <c r="AP66" s="34">
        <f>Table14[[#This Row],[Non-Violent Crimes]]/Table14[[#This Row],[Population]]</f>
        <v>5.8664759852154738E-3</v>
      </c>
      <c r="AQ66" s="150">
        <f>Table14[[#This Row],[All Crimes]]/Table14[[#This Row],[Population]]</f>
        <v>8.9633710332047579E-3</v>
      </c>
      <c r="AR66" s="13"/>
      <c r="AT66" s="103"/>
    </row>
    <row r="67" spans="11:46" x14ac:dyDescent="0.25">
      <c r="K67" s="11"/>
      <c r="L67" s="3">
        <v>11239</v>
      </c>
      <c r="M67" s="4" t="s">
        <v>6</v>
      </c>
      <c r="N67" s="5">
        <v>26275</v>
      </c>
      <c r="P67" s="3">
        <v>10002</v>
      </c>
      <c r="Q67" s="4" t="s">
        <v>7</v>
      </c>
      <c r="R67" s="6">
        <v>33218</v>
      </c>
      <c r="S67" s="13"/>
      <c r="U67" s="11"/>
      <c r="V67" s="12">
        <v>106</v>
      </c>
      <c r="W67" s="14" t="s">
        <v>8</v>
      </c>
      <c r="X67" s="37">
        <v>6.1440000000000001</v>
      </c>
      <c r="Y67" s="13"/>
      <c r="AA67" s="21"/>
      <c r="AB67" s="148">
        <v>106</v>
      </c>
      <c r="AC67" s="149">
        <f>Table14[[#This Row],[Population]]/Table1[[#This Row],[Area (Sq. mi)]]</f>
        <v>22053.385416666668</v>
      </c>
      <c r="AD67" s="25">
        <v>135496</v>
      </c>
      <c r="AE67" s="25">
        <v>5</v>
      </c>
      <c r="AF67" s="25">
        <v>19</v>
      </c>
      <c r="AG67" s="25">
        <v>221</v>
      </c>
      <c r="AH67" s="25">
        <v>342</v>
      </c>
      <c r="AI67" s="25">
        <v>143</v>
      </c>
      <c r="AJ67" s="25">
        <v>669</v>
      </c>
      <c r="AK67" s="25">
        <v>225</v>
      </c>
      <c r="AL67" s="25">
        <f>Table14[[#This Row],[Violent Crimes]]+Table14[[#This Row],[Non-Violent Crimes]]</f>
        <v>1624</v>
      </c>
      <c r="AM67" s="25">
        <f>SUM(Table14[[#This Row],[Murder]:[Fel. Assault]])</f>
        <v>587</v>
      </c>
      <c r="AN67" s="25">
        <f>SUM(Table14[[#This Row],[Burglary]:[G.L.A]])</f>
        <v>1037</v>
      </c>
      <c r="AO67" s="34">
        <f>Table14[[#This Row],[Violent Crimes]]/Table14[[#This Row],[Population]]</f>
        <v>4.3322312097774105E-3</v>
      </c>
      <c r="AP67" s="34">
        <f>Table14[[#This Row],[Non-Violent Crimes]]/Table14[[#This Row],[Population]]</f>
        <v>7.6533624608844542E-3</v>
      </c>
      <c r="AQ67" s="150">
        <f>Table14[[#This Row],[All Crimes]]/Table14[[#This Row],[Population]]</f>
        <v>1.1985593670661864E-2</v>
      </c>
      <c r="AR67" s="13"/>
      <c r="AT67" s="103"/>
    </row>
    <row r="68" spans="11:46" x14ac:dyDescent="0.25">
      <c r="K68" s="11"/>
      <c r="L68" s="3">
        <v>11249</v>
      </c>
      <c r="M68" s="4" t="s">
        <v>6</v>
      </c>
      <c r="N68" s="5">
        <v>46848</v>
      </c>
      <c r="P68" s="3">
        <v>10003</v>
      </c>
      <c r="Q68" s="4" t="s">
        <v>7</v>
      </c>
      <c r="R68" s="5">
        <v>92540</v>
      </c>
      <c r="S68" s="13"/>
      <c r="U68" s="11"/>
      <c r="V68" s="12">
        <v>107</v>
      </c>
      <c r="W68" s="14" t="s">
        <v>8</v>
      </c>
      <c r="X68" s="37">
        <v>7.4429999999999996</v>
      </c>
      <c r="Y68" s="13"/>
      <c r="AA68" s="21"/>
      <c r="AB68" s="148">
        <v>107</v>
      </c>
      <c r="AC68" s="149">
        <f>Table14[[#This Row],[Population]]/Table1[[#This Row],[Area (Sq. mi)]]</f>
        <v>21596.130592503025</v>
      </c>
      <c r="AD68" s="25">
        <v>160740</v>
      </c>
      <c r="AE68" s="25">
        <v>1</v>
      </c>
      <c r="AF68" s="25">
        <v>20</v>
      </c>
      <c r="AG68" s="25">
        <v>187</v>
      </c>
      <c r="AH68" s="25">
        <v>215</v>
      </c>
      <c r="AI68" s="25">
        <v>238</v>
      </c>
      <c r="AJ68" s="25">
        <v>658</v>
      </c>
      <c r="AK68" s="25">
        <v>279</v>
      </c>
      <c r="AL68" s="25">
        <f>Table14[[#This Row],[Violent Crimes]]+Table14[[#This Row],[Non-Violent Crimes]]</f>
        <v>1598</v>
      </c>
      <c r="AM68" s="25">
        <f>SUM(Table14[[#This Row],[Murder]:[Fel. Assault]])</f>
        <v>423</v>
      </c>
      <c r="AN68" s="25">
        <f>SUM(Table14[[#This Row],[Burglary]:[G.L.A]])</f>
        <v>1175</v>
      </c>
      <c r="AO68" s="34">
        <f>Table14[[#This Row],[Violent Crimes]]/Table14[[#This Row],[Population]]</f>
        <v>2.631578947368421E-3</v>
      </c>
      <c r="AP68" s="34">
        <f>Table14[[#This Row],[Non-Violent Crimes]]/Table14[[#This Row],[Population]]</f>
        <v>7.3099415204678359E-3</v>
      </c>
      <c r="AQ68" s="150">
        <f>Table14[[#This Row],[All Crimes]]/Table14[[#This Row],[Population]]</f>
        <v>9.9415204678362581E-3</v>
      </c>
      <c r="AR68" s="13"/>
      <c r="AT68" s="103"/>
    </row>
    <row r="69" spans="11:46" x14ac:dyDescent="0.25">
      <c r="K69" s="11"/>
      <c r="L69" s="3" t="s">
        <v>13</v>
      </c>
      <c r="M69" s="3" t="s">
        <v>10</v>
      </c>
      <c r="N69" s="3" t="s">
        <v>14</v>
      </c>
      <c r="P69" s="3">
        <v>10004</v>
      </c>
      <c r="Q69" s="4" t="s">
        <v>7</v>
      </c>
      <c r="R69" s="5">
        <v>129313</v>
      </c>
      <c r="S69" s="13"/>
      <c r="U69" s="11"/>
      <c r="V69" s="12">
        <v>108</v>
      </c>
      <c r="W69" s="14" t="s">
        <v>8</v>
      </c>
      <c r="X69" s="37">
        <v>5.0030000000000001</v>
      </c>
      <c r="Y69" s="13"/>
      <c r="AA69" s="21"/>
      <c r="AB69" s="148">
        <v>108</v>
      </c>
      <c r="AC69" s="149">
        <f>Table14[[#This Row],[Population]]/Table1[[#This Row],[Area (Sq. mi)]]</f>
        <v>24081.950829502297</v>
      </c>
      <c r="AD69" s="25">
        <v>120482</v>
      </c>
      <c r="AE69" s="25">
        <v>1</v>
      </c>
      <c r="AF69" s="25">
        <v>20</v>
      </c>
      <c r="AG69" s="25">
        <v>191</v>
      </c>
      <c r="AH69" s="25">
        <v>218</v>
      </c>
      <c r="AI69" s="25">
        <v>175</v>
      </c>
      <c r="AJ69" s="25">
        <v>694</v>
      </c>
      <c r="AK69" s="25">
        <v>238</v>
      </c>
      <c r="AL69" s="25">
        <f>Table14[[#This Row],[Violent Crimes]]+Table14[[#This Row],[Non-Violent Crimes]]</f>
        <v>1537</v>
      </c>
      <c r="AM69" s="25">
        <f>SUM(Table14[[#This Row],[Murder]:[Fel. Assault]])</f>
        <v>430</v>
      </c>
      <c r="AN69" s="25">
        <f>SUM(Table14[[#This Row],[Burglary]:[G.L.A]])</f>
        <v>1107</v>
      </c>
      <c r="AO69" s="34">
        <f>Table14[[#This Row],[Violent Crimes]]/Table14[[#This Row],[Population]]</f>
        <v>3.5689978586012847E-3</v>
      </c>
      <c r="AP69" s="34">
        <f>Table14[[#This Row],[Non-Violent Crimes]]/Table14[[#This Row],[Population]]</f>
        <v>9.1880944871433074E-3</v>
      </c>
      <c r="AQ69" s="150">
        <f>Table14[[#This Row],[All Crimes]]/Table14[[#This Row],[Population]]</f>
        <v>1.2757092345744592E-2</v>
      </c>
      <c r="AR69" s="13"/>
      <c r="AT69" s="103"/>
    </row>
    <row r="70" spans="11:46" x14ac:dyDescent="0.25">
      <c r="K70" s="11"/>
      <c r="L70" s="3">
        <v>10301</v>
      </c>
      <c r="M70" s="4" t="s">
        <v>9</v>
      </c>
      <c r="N70" s="5">
        <v>56848</v>
      </c>
      <c r="P70" s="3">
        <v>10005</v>
      </c>
      <c r="Q70" s="4" t="s">
        <v>7</v>
      </c>
      <c r="R70" s="5">
        <v>124670</v>
      </c>
      <c r="S70" s="13"/>
      <c r="U70" s="11"/>
      <c r="V70" s="12">
        <v>109</v>
      </c>
      <c r="W70" s="14" t="s">
        <v>8</v>
      </c>
      <c r="X70" s="37">
        <v>11.509</v>
      </c>
      <c r="Y70" s="13"/>
      <c r="AA70" s="21"/>
      <c r="AB70" s="148">
        <v>109</v>
      </c>
      <c r="AC70" s="149">
        <f>Table14[[#This Row],[Population]]/Table1[[#This Row],[Area (Sq. mi)]]</f>
        <v>21618.124945694672</v>
      </c>
      <c r="AD70" s="25">
        <v>248803</v>
      </c>
      <c r="AE70" s="25">
        <v>6</v>
      </c>
      <c r="AF70" s="25">
        <v>41</v>
      </c>
      <c r="AG70" s="25">
        <v>306</v>
      </c>
      <c r="AH70" s="25">
        <v>348</v>
      </c>
      <c r="AI70" s="25">
        <v>617</v>
      </c>
      <c r="AJ70" s="25">
        <v>1476</v>
      </c>
      <c r="AK70" s="25">
        <v>308</v>
      </c>
      <c r="AL70" s="25">
        <f>Table14[[#This Row],[Violent Crimes]]+Table14[[#This Row],[Non-Violent Crimes]]</f>
        <v>3102</v>
      </c>
      <c r="AM70" s="25">
        <f>SUM(Table14[[#This Row],[Murder]:[Fel. Assault]])</f>
        <v>701</v>
      </c>
      <c r="AN70" s="25">
        <f>SUM(Table14[[#This Row],[Burglary]:[G.L.A]])</f>
        <v>2401</v>
      </c>
      <c r="AO70" s="34">
        <f>Table14[[#This Row],[Violent Crimes]]/Table14[[#This Row],[Population]]</f>
        <v>2.8174901428037443E-3</v>
      </c>
      <c r="AP70" s="34">
        <f>Table14[[#This Row],[Non-Violent Crimes]]/Table14[[#This Row],[Population]]</f>
        <v>9.6502051824133954E-3</v>
      </c>
      <c r="AQ70" s="150">
        <f>Table14[[#This Row],[All Crimes]]/Table14[[#This Row],[Population]]</f>
        <v>1.2467695325217139E-2</v>
      </c>
      <c r="AR70" s="13"/>
      <c r="AT70" s="103"/>
    </row>
    <row r="71" spans="11:46" x14ac:dyDescent="0.25">
      <c r="K71" s="11"/>
      <c r="L71" s="3">
        <v>10302</v>
      </c>
      <c r="M71" s="4" t="s">
        <v>9</v>
      </c>
      <c r="N71" s="5">
        <v>56841</v>
      </c>
      <c r="P71" s="3">
        <v>10006</v>
      </c>
      <c r="Q71" s="4" t="s">
        <v>7</v>
      </c>
      <c r="R71" s="5">
        <v>119274</v>
      </c>
      <c r="S71" s="13"/>
      <c r="U71" s="11"/>
      <c r="V71" s="12">
        <v>110</v>
      </c>
      <c r="W71" s="14" t="s">
        <v>8</v>
      </c>
      <c r="X71" s="37">
        <v>4.0789999999999997</v>
      </c>
      <c r="Y71" s="13"/>
      <c r="AA71" s="21"/>
      <c r="AB71" s="148">
        <v>110</v>
      </c>
      <c r="AC71" s="149">
        <f>Table14[[#This Row],[Population]]/Table1[[#This Row],[Area (Sq. mi)]]</f>
        <v>41126.501593527828</v>
      </c>
      <c r="AD71" s="25">
        <v>167755</v>
      </c>
      <c r="AE71" s="25">
        <v>8</v>
      </c>
      <c r="AF71" s="25">
        <v>39</v>
      </c>
      <c r="AG71" s="25">
        <v>398</v>
      </c>
      <c r="AH71" s="25">
        <v>516</v>
      </c>
      <c r="AI71" s="25">
        <v>159</v>
      </c>
      <c r="AJ71" s="25">
        <v>1152</v>
      </c>
      <c r="AK71" s="25">
        <v>237</v>
      </c>
      <c r="AL71" s="25">
        <f>Table14[[#This Row],[Violent Crimes]]+Table14[[#This Row],[Non-Violent Crimes]]</f>
        <v>2509</v>
      </c>
      <c r="AM71" s="25">
        <f>SUM(Table14[[#This Row],[Murder]:[Fel. Assault]])</f>
        <v>961</v>
      </c>
      <c r="AN71" s="25">
        <f>SUM(Table14[[#This Row],[Burglary]:[G.L.A]])</f>
        <v>1548</v>
      </c>
      <c r="AO71" s="34">
        <f>Table14[[#This Row],[Violent Crimes]]/Table14[[#This Row],[Population]]</f>
        <v>5.728592292331078E-3</v>
      </c>
      <c r="AP71" s="34">
        <f>Table14[[#This Row],[Non-Violent Crimes]]/Table14[[#This Row],[Population]]</f>
        <v>9.2277428392596346E-3</v>
      </c>
      <c r="AQ71" s="150">
        <f>Table14[[#This Row],[All Crimes]]/Table14[[#This Row],[Population]]</f>
        <v>1.4956335131590713E-2</v>
      </c>
      <c r="AR71" s="13"/>
      <c r="AT71" s="103"/>
    </row>
    <row r="72" spans="11:46" x14ac:dyDescent="0.25">
      <c r="K72" s="11"/>
      <c r="L72" s="3">
        <v>10303</v>
      </c>
      <c r="M72" s="4" t="s">
        <v>9</v>
      </c>
      <c r="N72" s="5">
        <v>51537</v>
      </c>
      <c r="P72" s="3">
        <v>10007</v>
      </c>
      <c r="Q72" s="4" t="s">
        <v>7</v>
      </c>
      <c r="R72" s="5">
        <v>216037</v>
      </c>
      <c r="S72" s="13"/>
      <c r="U72" s="11"/>
      <c r="V72" s="12">
        <v>111</v>
      </c>
      <c r="W72" s="14" t="s">
        <v>8</v>
      </c>
      <c r="X72" s="37">
        <v>3.9809999999999999</v>
      </c>
      <c r="Y72" s="13"/>
      <c r="AA72" s="21"/>
      <c r="AB72" s="148">
        <v>111</v>
      </c>
      <c r="AC72" s="149">
        <f>Table14[[#This Row],[Population]]/Table1[[#This Row],[Area (Sq. mi)]]</f>
        <v>30126.350163275561</v>
      </c>
      <c r="AD72" s="25">
        <v>119933</v>
      </c>
      <c r="AE72" s="25"/>
      <c r="AF72" s="25">
        <v>5</v>
      </c>
      <c r="AG72" s="25">
        <v>83</v>
      </c>
      <c r="AH72" s="25">
        <v>101</v>
      </c>
      <c r="AI72" s="25">
        <v>316</v>
      </c>
      <c r="AJ72" s="25">
        <v>674</v>
      </c>
      <c r="AK72" s="25">
        <v>131</v>
      </c>
      <c r="AL72" s="25">
        <f>Table14[[#This Row],[Violent Crimes]]+Table14[[#This Row],[Non-Violent Crimes]]</f>
        <v>1310</v>
      </c>
      <c r="AM72" s="25">
        <f>SUM(Table14[[#This Row],[Murder]:[Fel. Assault]])</f>
        <v>189</v>
      </c>
      <c r="AN72" s="25">
        <f>SUM(Table14[[#This Row],[Burglary]:[G.L.A]])</f>
        <v>1121</v>
      </c>
      <c r="AO72" s="34">
        <f>Table14[[#This Row],[Violent Crimes]]/Table14[[#This Row],[Population]]</f>
        <v>1.575879866258661E-3</v>
      </c>
      <c r="AP72" s="34">
        <f>Table14[[#This Row],[Non-Violent Crimes]]/Table14[[#This Row],[Population]]</f>
        <v>9.3468853443172441E-3</v>
      </c>
      <c r="AQ72" s="150">
        <f>Table14[[#This Row],[All Crimes]]/Table14[[#This Row],[Population]]</f>
        <v>1.0922765210575905E-2</v>
      </c>
      <c r="AR72" s="13"/>
      <c r="AT72" s="103"/>
    </row>
    <row r="73" spans="11:46" x14ac:dyDescent="0.25">
      <c r="K73" s="11"/>
      <c r="L73" s="3">
        <v>10304</v>
      </c>
      <c r="M73" s="4" t="s">
        <v>9</v>
      </c>
      <c r="N73" s="5">
        <v>53168</v>
      </c>
      <c r="P73" s="3">
        <v>10009</v>
      </c>
      <c r="Q73" s="4" t="s">
        <v>7</v>
      </c>
      <c r="R73" s="5">
        <v>59929</v>
      </c>
      <c r="S73" s="13"/>
      <c r="U73" s="11"/>
      <c r="V73" s="12">
        <v>112</v>
      </c>
      <c r="W73" s="14" t="s">
        <v>8</v>
      </c>
      <c r="X73" s="37">
        <v>3.1930000000000001</v>
      </c>
      <c r="Y73" s="13"/>
      <c r="AA73" s="21"/>
      <c r="AB73" s="148">
        <v>112</v>
      </c>
      <c r="AC73" s="149">
        <f>Table14[[#This Row],[Population]]/Table1[[#This Row],[Area (Sq. mi)]]</f>
        <v>36045.725023488878</v>
      </c>
      <c r="AD73" s="25">
        <v>115094</v>
      </c>
      <c r="AE73" s="25">
        <v>2</v>
      </c>
      <c r="AF73" s="25">
        <v>15</v>
      </c>
      <c r="AG73" s="25">
        <v>88</v>
      </c>
      <c r="AH73" s="25">
        <v>85</v>
      </c>
      <c r="AI73" s="25">
        <v>119</v>
      </c>
      <c r="AJ73" s="25">
        <v>488</v>
      </c>
      <c r="AK73" s="25">
        <v>107</v>
      </c>
      <c r="AL73" s="25">
        <f>Table14[[#This Row],[Violent Crimes]]+Table14[[#This Row],[Non-Violent Crimes]]</f>
        <v>904</v>
      </c>
      <c r="AM73" s="25">
        <f>SUM(Table14[[#This Row],[Murder]:[Fel. Assault]])</f>
        <v>190</v>
      </c>
      <c r="AN73" s="25">
        <f>SUM(Table14[[#This Row],[Burglary]:[G.L.A]])</f>
        <v>714</v>
      </c>
      <c r="AO73" s="34">
        <f>Table14[[#This Row],[Violent Crimes]]/Table14[[#This Row],[Population]]</f>
        <v>1.6508245434166855E-3</v>
      </c>
      <c r="AP73" s="34">
        <f>Table14[[#This Row],[Non-Violent Crimes]]/Table14[[#This Row],[Population]]</f>
        <v>6.2036248631553341E-3</v>
      </c>
      <c r="AQ73" s="150">
        <f>Table14[[#This Row],[All Crimes]]/Table14[[#This Row],[Population]]</f>
        <v>7.8544494065720186E-3</v>
      </c>
      <c r="AR73" s="13"/>
      <c r="AT73" s="103"/>
    </row>
    <row r="74" spans="11:46" x14ac:dyDescent="0.25">
      <c r="K74" s="11"/>
      <c r="L74" s="3">
        <v>10305</v>
      </c>
      <c r="M74" s="4" t="s">
        <v>9</v>
      </c>
      <c r="N74" s="5">
        <v>70758</v>
      </c>
      <c r="P74" s="3">
        <v>10010</v>
      </c>
      <c r="Q74" s="4" t="s">
        <v>7</v>
      </c>
      <c r="R74" s="5">
        <v>97955</v>
      </c>
      <c r="S74" s="13"/>
      <c r="U74" s="11"/>
      <c r="V74" s="12">
        <v>113</v>
      </c>
      <c r="W74" s="14" t="s">
        <v>8</v>
      </c>
      <c r="X74" s="37">
        <v>13.069000000000001</v>
      </c>
      <c r="Y74" s="13"/>
      <c r="AA74" s="21"/>
      <c r="AB74" s="148">
        <v>113</v>
      </c>
      <c r="AC74" s="149">
        <f>Table14[[#This Row],[Population]]/Table1[[#This Row],[Area (Sq. mi)]]</f>
        <v>10401.484428800979</v>
      </c>
      <c r="AD74" s="25">
        <v>135937</v>
      </c>
      <c r="AE74" s="25">
        <v>9</v>
      </c>
      <c r="AF74" s="25">
        <v>36</v>
      </c>
      <c r="AG74" s="25">
        <v>134</v>
      </c>
      <c r="AH74" s="25">
        <v>389</v>
      </c>
      <c r="AI74" s="25">
        <v>125</v>
      </c>
      <c r="AJ74" s="25">
        <v>443</v>
      </c>
      <c r="AK74" s="25">
        <v>240</v>
      </c>
      <c r="AL74" s="25">
        <f>Table14[[#This Row],[Violent Crimes]]+Table14[[#This Row],[Non-Violent Crimes]]</f>
        <v>1376</v>
      </c>
      <c r="AM74" s="25">
        <f>SUM(Table14[[#This Row],[Murder]:[Fel. Assault]])</f>
        <v>568</v>
      </c>
      <c r="AN74" s="25">
        <f>SUM(Table14[[#This Row],[Burglary]:[G.L.A]])</f>
        <v>808</v>
      </c>
      <c r="AO74" s="34">
        <f>Table14[[#This Row],[Violent Crimes]]/Table14[[#This Row],[Population]]</f>
        <v>4.1784061734479946E-3</v>
      </c>
      <c r="AP74" s="34">
        <f>Table14[[#This Row],[Non-Violent Crimes]]/Table14[[#This Row],[Population]]</f>
        <v>5.9439299087077103E-3</v>
      </c>
      <c r="AQ74" s="150">
        <f>Table14[[#This Row],[All Crimes]]/Table14[[#This Row],[Population]]</f>
        <v>1.0122336082155705E-2</v>
      </c>
      <c r="AR74" s="13"/>
      <c r="AT74" s="103"/>
    </row>
    <row r="75" spans="11:46" x14ac:dyDescent="0.25">
      <c r="K75" s="11"/>
      <c r="L75" s="3">
        <v>10306</v>
      </c>
      <c r="M75" s="4" t="s">
        <v>9</v>
      </c>
      <c r="N75" s="5">
        <v>75807</v>
      </c>
      <c r="P75" s="3">
        <v>10011</v>
      </c>
      <c r="Q75" s="4" t="s">
        <v>7</v>
      </c>
      <c r="R75" s="5">
        <v>104238</v>
      </c>
      <c r="S75" s="13"/>
      <c r="U75" s="11"/>
      <c r="V75" s="12">
        <v>114</v>
      </c>
      <c r="W75" s="14" t="s">
        <v>8</v>
      </c>
      <c r="X75" s="37">
        <v>6.4160000000000004</v>
      </c>
      <c r="Y75" s="13"/>
      <c r="AA75" s="21"/>
      <c r="AB75" s="148">
        <v>114</v>
      </c>
      <c r="AC75" s="149">
        <f>Table14[[#This Row],[Population]]/Table1[[#This Row],[Area (Sq. mi)]]</f>
        <v>30796.758104738154</v>
      </c>
      <c r="AD75" s="25">
        <v>197592</v>
      </c>
      <c r="AE75" s="25">
        <v>4</v>
      </c>
      <c r="AF75" s="25">
        <v>26</v>
      </c>
      <c r="AG75" s="25">
        <v>266</v>
      </c>
      <c r="AH75" s="25">
        <v>489</v>
      </c>
      <c r="AI75" s="25">
        <v>269</v>
      </c>
      <c r="AJ75" s="25">
        <v>883</v>
      </c>
      <c r="AK75" s="25">
        <v>360</v>
      </c>
      <c r="AL75" s="25">
        <f>Table14[[#This Row],[Violent Crimes]]+Table14[[#This Row],[Non-Violent Crimes]]</f>
        <v>2297</v>
      </c>
      <c r="AM75" s="25">
        <f>SUM(Table14[[#This Row],[Murder]:[Fel. Assault]])</f>
        <v>785</v>
      </c>
      <c r="AN75" s="25">
        <f>SUM(Table14[[#This Row],[Burglary]:[G.L.A]])</f>
        <v>1512</v>
      </c>
      <c r="AO75" s="34">
        <f>Table14[[#This Row],[Violent Crimes]]/Table14[[#This Row],[Population]]</f>
        <v>3.9728329082149077E-3</v>
      </c>
      <c r="AP75" s="34">
        <f>Table14[[#This Row],[Non-Violent Crimes]]/Table14[[#This Row],[Population]]</f>
        <v>7.6521316652496049E-3</v>
      </c>
      <c r="AQ75" s="150">
        <f>Table14[[#This Row],[All Crimes]]/Table14[[#This Row],[Population]]</f>
        <v>1.1624964573464514E-2</v>
      </c>
      <c r="AR75" s="13"/>
      <c r="AT75" s="103"/>
    </row>
    <row r="76" spans="11:46" x14ac:dyDescent="0.25">
      <c r="K76" s="11"/>
      <c r="L76" s="3">
        <v>10307</v>
      </c>
      <c r="M76" s="4" t="s">
        <v>9</v>
      </c>
      <c r="N76" s="5">
        <v>86457</v>
      </c>
      <c r="P76" s="3">
        <v>10012</v>
      </c>
      <c r="Q76" s="4" t="s">
        <v>7</v>
      </c>
      <c r="R76" s="5">
        <v>86594</v>
      </c>
      <c r="S76" s="13"/>
      <c r="U76" s="11"/>
      <c r="V76" s="12">
        <v>115</v>
      </c>
      <c r="W76" s="14" t="s">
        <v>8</v>
      </c>
      <c r="X76" s="37">
        <v>4.0789999999999997</v>
      </c>
      <c r="Y76" s="13"/>
      <c r="AA76" s="21"/>
      <c r="AB76" s="148">
        <v>115</v>
      </c>
      <c r="AC76" s="149">
        <f>Table14[[#This Row],[Population]]/Table1[[#This Row],[Area (Sq. mi)]]</f>
        <v>41070.60554057367</v>
      </c>
      <c r="AD76" s="25">
        <v>167527</v>
      </c>
      <c r="AE76" s="25">
        <v>3</v>
      </c>
      <c r="AF76" s="25">
        <v>38</v>
      </c>
      <c r="AG76" s="25">
        <v>312</v>
      </c>
      <c r="AH76" s="25">
        <v>410</v>
      </c>
      <c r="AI76" s="25">
        <v>152</v>
      </c>
      <c r="AJ76" s="25">
        <v>970</v>
      </c>
      <c r="AK76" s="25">
        <v>320</v>
      </c>
      <c r="AL76" s="25">
        <f>Table14[[#This Row],[Violent Crimes]]+Table14[[#This Row],[Non-Violent Crimes]]</f>
        <v>2205</v>
      </c>
      <c r="AM76" s="25">
        <f>SUM(Table14[[#This Row],[Murder]:[Fel. Assault]])</f>
        <v>763</v>
      </c>
      <c r="AN76" s="25">
        <f>SUM(Table14[[#This Row],[Burglary]:[G.L.A]])</f>
        <v>1442</v>
      </c>
      <c r="AO76" s="34">
        <f>Table14[[#This Row],[Violent Crimes]]/Table14[[#This Row],[Population]]</f>
        <v>4.5544897240444825E-3</v>
      </c>
      <c r="AP76" s="34">
        <f>Table14[[#This Row],[Non-Violent Crimes]]/Table14[[#This Row],[Population]]</f>
        <v>8.6075677353501228E-3</v>
      </c>
      <c r="AQ76" s="150">
        <f>Table14[[#This Row],[All Crimes]]/Table14[[#This Row],[Population]]</f>
        <v>1.3162057459394605E-2</v>
      </c>
      <c r="AR76" s="13"/>
      <c r="AT76" s="103"/>
    </row>
    <row r="77" spans="11:46" x14ac:dyDescent="0.25">
      <c r="K77" s="11"/>
      <c r="L77" s="3">
        <v>10308</v>
      </c>
      <c r="M77" s="4" t="s">
        <v>9</v>
      </c>
      <c r="N77" s="5">
        <v>88075</v>
      </c>
      <c r="P77" s="3">
        <v>10013</v>
      </c>
      <c r="Q77" s="4" t="s">
        <v>7</v>
      </c>
      <c r="R77" s="5">
        <v>83725</v>
      </c>
      <c r="S77" s="13"/>
      <c r="U77" s="11"/>
      <c r="V77" s="12">
        <v>120</v>
      </c>
      <c r="W77" s="14" t="s">
        <v>9</v>
      </c>
      <c r="X77" s="37">
        <v>8.3409999999999993</v>
      </c>
      <c r="Y77" s="13"/>
      <c r="AA77" s="21"/>
      <c r="AB77" s="148">
        <v>120</v>
      </c>
      <c r="AC77" s="149">
        <f>Table14[[#This Row],[Population]]/Table1[[#This Row],[Area (Sq. mi)]]</f>
        <v>13488.790312912122</v>
      </c>
      <c r="AD77" s="25">
        <v>112510</v>
      </c>
      <c r="AE77" s="25">
        <v>7</v>
      </c>
      <c r="AF77" s="25">
        <v>14</v>
      </c>
      <c r="AG77" s="25">
        <v>117</v>
      </c>
      <c r="AH77" s="25">
        <v>384</v>
      </c>
      <c r="AI77" s="25">
        <v>124</v>
      </c>
      <c r="AJ77" s="25">
        <v>338</v>
      </c>
      <c r="AK77" s="25">
        <v>136</v>
      </c>
      <c r="AL77" s="25">
        <f>Table14[[#This Row],[Violent Crimes]]+Table14[[#This Row],[Non-Violent Crimes]]</f>
        <v>1120</v>
      </c>
      <c r="AM77" s="25">
        <f>SUM(Table14[[#This Row],[Murder]:[Fel. Assault]])</f>
        <v>522</v>
      </c>
      <c r="AN77" s="25">
        <f>SUM(Table14[[#This Row],[Burglary]:[G.L.A]])</f>
        <v>598</v>
      </c>
      <c r="AO77" s="34">
        <f>Table14[[#This Row],[Violent Crimes]]/Table14[[#This Row],[Population]]</f>
        <v>4.6395875922140258E-3</v>
      </c>
      <c r="AP77" s="34">
        <f>Table14[[#This Row],[Non-Violent Crimes]]/Table14[[#This Row],[Population]]</f>
        <v>5.3150831037241135E-3</v>
      </c>
      <c r="AQ77" s="150">
        <f>Table14[[#This Row],[All Crimes]]/Table14[[#This Row],[Population]]</f>
        <v>9.9546706959381392E-3</v>
      </c>
      <c r="AR77" s="13"/>
      <c r="AT77" s="103"/>
    </row>
    <row r="78" spans="11:46" x14ac:dyDescent="0.25">
      <c r="K78" s="11"/>
      <c r="L78" s="3">
        <v>10309</v>
      </c>
      <c r="M78" s="4" t="s">
        <v>9</v>
      </c>
      <c r="N78" s="5">
        <v>86297</v>
      </c>
      <c r="P78" s="3">
        <v>10014</v>
      </c>
      <c r="Q78" s="4" t="s">
        <v>7</v>
      </c>
      <c r="R78" s="5">
        <v>108483</v>
      </c>
      <c r="S78" s="13"/>
      <c r="U78" s="11"/>
      <c r="V78" s="12">
        <v>121</v>
      </c>
      <c r="W78" s="14" t="s">
        <v>9</v>
      </c>
      <c r="X78" s="37">
        <v>15.446</v>
      </c>
      <c r="Y78" s="13"/>
      <c r="AA78" s="21"/>
      <c r="AB78" s="148">
        <v>121</v>
      </c>
      <c r="AC78" s="149">
        <f>Table14[[#This Row],[Population]]/Table1[[#This Row],[Area (Sq. mi)]]</f>
        <v>7734.8828175579438</v>
      </c>
      <c r="AD78" s="25">
        <v>119473</v>
      </c>
      <c r="AE78" s="25">
        <v>1</v>
      </c>
      <c r="AF78" s="25">
        <v>13</v>
      </c>
      <c r="AG78" s="25">
        <v>87</v>
      </c>
      <c r="AH78" s="25">
        <v>216</v>
      </c>
      <c r="AI78" s="25">
        <v>90</v>
      </c>
      <c r="AJ78" s="25">
        <v>397</v>
      </c>
      <c r="AK78" s="25">
        <v>115</v>
      </c>
      <c r="AL78" s="25">
        <f>Table14[[#This Row],[Violent Crimes]]+Table14[[#This Row],[Non-Violent Crimes]]</f>
        <v>919</v>
      </c>
      <c r="AM78" s="25">
        <f>SUM(Table14[[#This Row],[Murder]:[Fel. Assault]])</f>
        <v>317</v>
      </c>
      <c r="AN78" s="25">
        <f>SUM(Table14[[#This Row],[Burglary]:[G.L.A]])</f>
        <v>602</v>
      </c>
      <c r="AO78" s="34">
        <f>Table14[[#This Row],[Violent Crimes]]/Table14[[#This Row],[Population]]</f>
        <v>2.653319159977568E-3</v>
      </c>
      <c r="AP78" s="34">
        <f>Table14[[#This Row],[Non-Violent Crimes]]/Table14[[#This Row],[Population]]</f>
        <v>5.0387953763611866E-3</v>
      </c>
      <c r="AQ78" s="150">
        <f>Table14[[#This Row],[All Crimes]]/Table14[[#This Row],[Population]]</f>
        <v>7.6921145363387546E-3</v>
      </c>
      <c r="AR78" s="13"/>
      <c r="AT78" s="103"/>
    </row>
    <row r="79" spans="11:46" x14ac:dyDescent="0.25">
      <c r="K79" s="11"/>
      <c r="L79" s="3">
        <v>10310</v>
      </c>
      <c r="M79" s="4" t="s">
        <v>9</v>
      </c>
      <c r="N79" s="5">
        <v>61925</v>
      </c>
      <c r="P79" s="3">
        <v>10016</v>
      </c>
      <c r="Q79" s="4" t="s">
        <v>7</v>
      </c>
      <c r="R79" s="5">
        <v>105324</v>
      </c>
      <c r="S79" s="13"/>
      <c r="U79" s="11"/>
      <c r="V79" s="12">
        <v>122</v>
      </c>
      <c r="W79" s="14" t="s">
        <v>9</v>
      </c>
      <c r="X79" s="37">
        <v>15.879</v>
      </c>
      <c r="Y79" s="13"/>
      <c r="AA79" s="21"/>
      <c r="AB79" s="148">
        <v>122</v>
      </c>
      <c r="AC79" s="149">
        <f>Table14[[#This Row],[Population]]/Table1[[#This Row],[Area (Sq. mi)]]</f>
        <v>8744.5682977517481</v>
      </c>
      <c r="AD79" s="25">
        <v>138855</v>
      </c>
      <c r="AE79" s="25">
        <v>1</v>
      </c>
      <c r="AF79" s="25">
        <v>8</v>
      </c>
      <c r="AG79" s="25">
        <v>63</v>
      </c>
      <c r="AH79" s="25">
        <v>128</v>
      </c>
      <c r="AI79" s="25">
        <v>92</v>
      </c>
      <c r="AJ79" s="25">
        <v>373</v>
      </c>
      <c r="AK79" s="25">
        <v>136</v>
      </c>
      <c r="AL79" s="25">
        <f>Table14[[#This Row],[Violent Crimes]]+Table14[[#This Row],[Non-Violent Crimes]]</f>
        <v>801</v>
      </c>
      <c r="AM79" s="25">
        <f>SUM(Table14[[#This Row],[Murder]:[Fel. Assault]])</f>
        <v>200</v>
      </c>
      <c r="AN79" s="25">
        <f>SUM(Table14[[#This Row],[Burglary]:[G.L.A]])</f>
        <v>601</v>
      </c>
      <c r="AO79" s="34">
        <f>Table14[[#This Row],[Violent Crimes]]/Table14[[#This Row],[Population]]</f>
        <v>1.4403514457527638E-3</v>
      </c>
      <c r="AP79" s="34">
        <f>Table14[[#This Row],[Non-Violent Crimes]]/Table14[[#This Row],[Population]]</f>
        <v>4.3282560944870544E-3</v>
      </c>
      <c r="AQ79" s="150">
        <f>Table14[[#This Row],[All Crimes]]/Table14[[#This Row],[Population]]</f>
        <v>5.7686075402398184E-3</v>
      </c>
      <c r="AR79" s="13"/>
      <c r="AT79" s="103"/>
    </row>
    <row r="80" spans="11:46" x14ac:dyDescent="0.25">
      <c r="K80" s="11"/>
      <c r="L80" s="3">
        <v>10312</v>
      </c>
      <c r="M80" s="4" t="s">
        <v>9</v>
      </c>
      <c r="N80" s="5">
        <v>85324</v>
      </c>
      <c r="P80" s="3">
        <v>10017</v>
      </c>
      <c r="Q80" s="4" t="s">
        <v>7</v>
      </c>
      <c r="R80" s="5">
        <v>100652</v>
      </c>
      <c r="S80" s="13"/>
      <c r="U80" s="11"/>
      <c r="V80" s="12">
        <v>123</v>
      </c>
      <c r="W80" s="14" t="s">
        <v>9</v>
      </c>
      <c r="X80" s="37">
        <v>16.068999999999999</v>
      </c>
      <c r="Y80" s="13"/>
      <c r="AA80" s="21"/>
      <c r="AB80" s="148">
        <v>123</v>
      </c>
      <c r="AC80" s="149">
        <f>Table14[[#This Row],[Population]]/Table1[[#This Row],[Area (Sq. mi)]]</f>
        <v>6373.8253780571295</v>
      </c>
      <c r="AD80" s="25">
        <v>102421</v>
      </c>
      <c r="AE80" s="25">
        <v>3</v>
      </c>
      <c r="AF80" s="25">
        <v>5</v>
      </c>
      <c r="AG80" s="25">
        <v>22</v>
      </c>
      <c r="AH80" s="25">
        <v>53</v>
      </c>
      <c r="AI80" s="25">
        <v>43</v>
      </c>
      <c r="AJ80" s="25">
        <v>271</v>
      </c>
      <c r="AK80" s="25">
        <v>126</v>
      </c>
      <c r="AL80" s="25">
        <f>Table14[[#This Row],[Violent Crimes]]+Table14[[#This Row],[Non-Violent Crimes]]</f>
        <v>523</v>
      </c>
      <c r="AM80" s="25">
        <f>SUM(Table14[[#This Row],[Murder]:[Fel. Assault]])</f>
        <v>83</v>
      </c>
      <c r="AN80" s="25">
        <f>SUM(Table14[[#This Row],[Burglary]:[G.L.A]])</f>
        <v>440</v>
      </c>
      <c r="AO80" s="34">
        <f>Table14[[#This Row],[Violent Crimes]]/Table14[[#This Row],[Population]]</f>
        <v>8.1038068364886102E-4</v>
      </c>
      <c r="AP80" s="34">
        <f>Table14[[#This Row],[Non-Violent Crimes]]/Table14[[#This Row],[Population]]</f>
        <v>4.2959939856084201E-3</v>
      </c>
      <c r="AQ80" s="150">
        <f>Table14[[#This Row],[All Crimes]]/Table14[[#This Row],[Population]]</f>
        <v>5.106374669257281E-3</v>
      </c>
      <c r="AR80" s="13"/>
      <c r="AT80" s="103"/>
    </row>
    <row r="81" spans="11:44" ht="16.5" thickBot="1" x14ac:dyDescent="0.3">
      <c r="K81" s="11"/>
      <c r="L81" s="3">
        <v>10314</v>
      </c>
      <c r="M81" s="4" t="s">
        <v>9</v>
      </c>
      <c r="N81" s="5">
        <v>77242</v>
      </c>
      <c r="P81" s="3">
        <v>10018</v>
      </c>
      <c r="Q81" s="4" t="s">
        <v>7</v>
      </c>
      <c r="R81" s="5">
        <v>104635</v>
      </c>
      <c r="S81" s="13"/>
      <c r="U81" s="15"/>
      <c r="V81" s="16"/>
      <c r="W81" s="16"/>
      <c r="X81" s="16"/>
      <c r="Y81" s="17"/>
      <c r="AA81" s="22"/>
      <c r="AB81" s="23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7"/>
      <c r="AR81" s="152"/>
    </row>
    <row r="82" spans="11:44" x14ac:dyDescent="0.25">
      <c r="K82" s="11"/>
      <c r="P82" s="3">
        <v>10019</v>
      </c>
      <c r="Q82" s="4" t="s">
        <v>7</v>
      </c>
      <c r="R82" s="5">
        <v>84424</v>
      </c>
      <c r="S82" s="13"/>
    </row>
    <row r="83" spans="11:44" x14ac:dyDescent="0.25">
      <c r="K83" s="11"/>
      <c r="L83" s="1"/>
      <c r="M83" s="1"/>
      <c r="N83" s="1"/>
      <c r="P83" s="3">
        <v>10021</v>
      </c>
      <c r="Q83" s="4" t="s">
        <v>7</v>
      </c>
      <c r="R83" s="5">
        <v>107907</v>
      </c>
      <c r="S83" s="13"/>
    </row>
    <row r="84" spans="11:44" x14ac:dyDescent="0.25">
      <c r="K84" s="11"/>
      <c r="M84" s="1" t="s">
        <v>10</v>
      </c>
      <c r="N84" s="33" t="s">
        <v>15</v>
      </c>
      <c r="P84" s="3">
        <v>10022</v>
      </c>
      <c r="Q84" s="4" t="s">
        <v>7</v>
      </c>
      <c r="R84" s="5">
        <v>109019</v>
      </c>
      <c r="S84" s="13"/>
    </row>
    <row r="85" spans="11:44" x14ac:dyDescent="0.25">
      <c r="K85" s="11"/>
      <c r="M85" s="1" t="s">
        <v>9</v>
      </c>
      <c r="N85" s="24">
        <v>91310</v>
      </c>
      <c r="P85" s="3">
        <v>10023</v>
      </c>
      <c r="Q85" s="4" t="s">
        <v>7</v>
      </c>
      <c r="R85" s="5">
        <v>103534</v>
      </c>
      <c r="S85" s="13"/>
    </row>
    <row r="86" spans="11:44" x14ac:dyDescent="0.25">
      <c r="K86" s="11"/>
      <c r="M86" s="1" t="s">
        <v>7</v>
      </c>
      <c r="N86" s="24">
        <v>89590</v>
      </c>
      <c r="P86" s="3">
        <v>10024</v>
      </c>
      <c r="Q86" s="4" t="s">
        <v>7</v>
      </c>
      <c r="R86" s="5">
        <v>109956</v>
      </c>
      <c r="S86" s="13"/>
    </row>
    <row r="87" spans="11:44" x14ac:dyDescent="0.25">
      <c r="K87" s="11"/>
      <c r="M87" s="1" t="s">
        <v>8</v>
      </c>
      <c r="N87" s="24">
        <v>77730</v>
      </c>
      <c r="P87" s="3">
        <v>10025</v>
      </c>
      <c r="Q87" s="4" t="s">
        <v>7</v>
      </c>
      <c r="R87" s="5">
        <v>68516</v>
      </c>
      <c r="S87" s="13"/>
    </row>
    <row r="88" spans="11:44" x14ac:dyDescent="0.25">
      <c r="K88" s="11"/>
      <c r="M88" s="1" t="s">
        <v>6</v>
      </c>
      <c r="N88" s="24">
        <v>71690</v>
      </c>
      <c r="P88" s="3">
        <v>10026</v>
      </c>
      <c r="Q88" s="4" t="s">
        <v>7</v>
      </c>
      <c r="R88" s="5">
        <v>43107</v>
      </c>
      <c r="S88" s="13"/>
    </row>
    <row r="89" spans="11:44" x14ac:dyDescent="0.25">
      <c r="K89" s="11"/>
      <c r="M89" s="1" t="s">
        <v>5</v>
      </c>
      <c r="N89" s="24">
        <v>45640</v>
      </c>
      <c r="P89" s="3">
        <v>10027</v>
      </c>
      <c r="Q89" s="4" t="s">
        <v>7</v>
      </c>
      <c r="R89" s="5">
        <v>37872</v>
      </c>
      <c r="S89" s="13"/>
    </row>
    <row r="90" spans="11:44" x14ac:dyDescent="0.25">
      <c r="K90" s="11"/>
      <c r="L90" s="1"/>
      <c r="M90" s="1"/>
      <c r="N90" s="1"/>
      <c r="P90" s="3">
        <v>10028</v>
      </c>
      <c r="Q90" s="4" t="s">
        <v>7</v>
      </c>
      <c r="R90" s="5">
        <v>104638</v>
      </c>
      <c r="S90" s="13"/>
    </row>
    <row r="91" spans="11:44" x14ac:dyDescent="0.25">
      <c r="K91" s="11"/>
      <c r="L91" s="26"/>
      <c r="M91" s="26"/>
      <c r="N91" s="1"/>
      <c r="P91" s="3">
        <v>10029</v>
      </c>
      <c r="Q91" s="4" t="s">
        <v>7</v>
      </c>
      <c r="R91" s="5">
        <v>31888</v>
      </c>
      <c r="S91" s="13"/>
    </row>
    <row r="92" spans="11:44" x14ac:dyDescent="0.25">
      <c r="K92" s="11"/>
      <c r="L92" s="1"/>
      <c r="M92" s="27"/>
      <c r="N92" s="1"/>
      <c r="P92" s="3">
        <v>10030</v>
      </c>
      <c r="Q92" s="4" t="s">
        <v>7</v>
      </c>
      <c r="R92" s="5">
        <v>31925</v>
      </c>
      <c r="S92" s="13"/>
    </row>
    <row r="93" spans="11:44" x14ac:dyDescent="0.25">
      <c r="K93" s="11"/>
      <c r="L93" s="1"/>
      <c r="M93" s="27"/>
      <c r="N93" s="1"/>
      <c r="P93" s="3">
        <v>10031</v>
      </c>
      <c r="Q93" s="4" t="s">
        <v>7</v>
      </c>
      <c r="R93" s="5">
        <v>37655</v>
      </c>
      <c r="S93" s="13"/>
    </row>
    <row r="94" spans="11:44" x14ac:dyDescent="0.25">
      <c r="K94" s="11"/>
      <c r="L94" s="1"/>
      <c r="M94" s="27"/>
      <c r="N94" s="1"/>
      <c r="P94" s="3">
        <v>10032</v>
      </c>
      <c r="Q94" s="4" t="s">
        <v>7</v>
      </c>
      <c r="R94" s="5">
        <v>34568</v>
      </c>
      <c r="S94" s="13"/>
    </row>
    <row r="95" spans="11:44" x14ac:dyDescent="0.25">
      <c r="K95" s="11"/>
      <c r="L95" s="1"/>
      <c r="M95" s="27"/>
      <c r="N95" s="1"/>
      <c r="P95" s="3">
        <v>10033</v>
      </c>
      <c r="Q95" s="4" t="s">
        <v>7</v>
      </c>
      <c r="R95" s="5">
        <v>41556</v>
      </c>
      <c r="S95" s="13"/>
    </row>
    <row r="96" spans="11:44" x14ac:dyDescent="0.25">
      <c r="K96" s="11"/>
      <c r="L96" s="1"/>
      <c r="M96" s="27"/>
      <c r="N96" s="1"/>
      <c r="P96" s="3">
        <v>10034</v>
      </c>
      <c r="Q96" s="4" t="s">
        <v>7</v>
      </c>
      <c r="R96" s="5">
        <v>41171</v>
      </c>
      <c r="S96" s="13"/>
    </row>
    <row r="97" spans="11:19" x14ac:dyDescent="0.25">
      <c r="K97" s="11"/>
      <c r="L97" s="1"/>
      <c r="M97" s="1"/>
      <c r="N97" s="1"/>
      <c r="P97" s="3">
        <v>10035</v>
      </c>
      <c r="Q97" s="4" t="s">
        <v>7</v>
      </c>
      <c r="R97" s="5">
        <v>24533</v>
      </c>
      <c r="S97" s="13"/>
    </row>
    <row r="98" spans="11:19" x14ac:dyDescent="0.25">
      <c r="K98" s="11"/>
      <c r="L98" s="1"/>
      <c r="M98" s="1"/>
      <c r="N98" s="1"/>
      <c r="P98" s="3">
        <v>10036</v>
      </c>
      <c r="Q98" s="4" t="s">
        <v>7</v>
      </c>
      <c r="R98" s="5">
        <v>66599</v>
      </c>
      <c r="S98" s="13"/>
    </row>
    <row r="99" spans="11:19" x14ac:dyDescent="0.25">
      <c r="K99" s="11"/>
      <c r="L99" s="1"/>
      <c r="M99" s="1"/>
      <c r="N99" s="1"/>
      <c r="P99" s="3">
        <v>10037</v>
      </c>
      <c r="Q99" s="4" t="s">
        <v>7</v>
      </c>
      <c r="R99" s="5">
        <v>37341</v>
      </c>
      <c r="S99" s="13"/>
    </row>
    <row r="100" spans="11:19" x14ac:dyDescent="0.25">
      <c r="K100" s="11"/>
      <c r="L100" s="1"/>
      <c r="M100" s="1"/>
      <c r="N100" s="1"/>
      <c r="P100" s="3">
        <v>10038</v>
      </c>
      <c r="Q100" s="4" t="s">
        <v>7</v>
      </c>
      <c r="R100" s="5">
        <v>66074</v>
      </c>
      <c r="S100" s="13"/>
    </row>
    <row r="101" spans="11:19" x14ac:dyDescent="0.25">
      <c r="K101" s="11"/>
      <c r="L101" s="1"/>
      <c r="M101" s="1"/>
      <c r="N101" s="1"/>
      <c r="P101" s="3">
        <v>10039</v>
      </c>
      <c r="Q101" s="4" t="s">
        <v>7</v>
      </c>
      <c r="R101" s="5">
        <v>33595</v>
      </c>
      <c r="S101" s="13"/>
    </row>
    <row r="102" spans="11:19" x14ac:dyDescent="0.25">
      <c r="K102" s="11"/>
      <c r="L102" s="1"/>
      <c r="M102" s="1"/>
      <c r="N102" s="1"/>
      <c r="P102" s="3">
        <v>10040</v>
      </c>
      <c r="Q102" s="4" t="s">
        <v>7</v>
      </c>
      <c r="R102" s="5">
        <v>42721</v>
      </c>
      <c r="S102" s="13"/>
    </row>
    <row r="103" spans="11:19" x14ac:dyDescent="0.25">
      <c r="K103" s="11"/>
      <c r="L103" s="1"/>
      <c r="M103" s="1"/>
      <c r="N103" s="1"/>
      <c r="P103" s="3">
        <v>10044</v>
      </c>
      <c r="Q103" s="4" t="s">
        <v>7</v>
      </c>
      <c r="R103" s="5">
        <v>83066</v>
      </c>
      <c r="S103" s="13"/>
    </row>
    <row r="104" spans="11:19" x14ac:dyDescent="0.25">
      <c r="K104" s="11"/>
      <c r="L104" s="1"/>
      <c r="M104" s="1"/>
      <c r="N104" s="1"/>
      <c r="P104" s="3">
        <v>10065</v>
      </c>
      <c r="Q104" s="4" t="s">
        <v>7</v>
      </c>
      <c r="R104" s="5">
        <v>115519</v>
      </c>
      <c r="S104" s="13"/>
    </row>
    <row r="105" spans="11:19" x14ac:dyDescent="0.25">
      <c r="K105" s="11"/>
      <c r="L105" s="1"/>
      <c r="M105" s="1"/>
      <c r="N105" s="1"/>
      <c r="P105" s="3">
        <v>10069</v>
      </c>
      <c r="Q105" s="4" t="s">
        <v>7</v>
      </c>
      <c r="R105" s="5">
        <v>170630</v>
      </c>
      <c r="S105" s="13"/>
    </row>
    <row r="106" spans="11:19" x14ac:dyDescent="0.25">
      <c r="K106" s="11"/>
      <c r="L106" s="1"/>
      <c r="M106" s="1"/>
      <c r="N106" s="1"/>
      <c r="P106" s="3">
        <v>10075</v>
      </c>
      <c r="Q106" s="4" t="s">
        <v>7</v>
      </c>
      <c r="R106" s="5">
        <v>102941</v>
      </c>
      <c r="S106" s="13"/>
    </row>
    <row r="107" spans="11:19" x14ac:dyDescent="0.25">
      <c r="K107" s="11"/>
      <c r="L107" s="1"/>
      <c r="M107" s="1"/>
      <c r="N107" s="1"/>
      <c r="P107" s="3">
        <v>10128</v>
      </c>
      <c r="Q107" s="4" t="s">
        <v>7</v>
      </c>
      <c r="R107" s="5">
        <v>96296</v>
      </c>
      <c r="S107" s="13"/>
    </row>
    <row r="108" spans="11:19" x14ac:dyDescent="0.25">
      <c r="K108" s="11"/>
      <c r="L108" s="1"/>
      <c r="M108" s="1"/>
      <c r="N108" s="1"/>
      <c r="P108" s="3">
        <v>10162</v>
      </c>
      <c r="Q108" s="4" t="s">
        <v>7</v>
      </c>
      <c r="R108" s="5">
        <v>168667</v>
      </c>
      <c r="S108" s="13"/>
    </row>
    <row r="109" spans="11:19" x14ac:dyDescent="0.25">
      <c r="K109" s="11"/>
      <c r="L109" s="1"/>
      <c r="M109" s="1"/>
      <c r="N109" s="1"/>
      <c r="P109" s="3">
        <v>10280</v>
      </c>
      <c r="Q109" s="4" t="s">
        <v>7</v>
      </c>
      <c r="R109" s="5">
        <v>129574</v>
      </c>
      <c r="S109" s="13"/>
    </row>
    <row r="110" spans="11:19" x14ac:dyDescent="0.25">
      <c r="K110" s="11"/>
      <c r="L110" s="1"/>
      <c r="M110" s="1"/>
      <c r="N110" s="1"/>
      <c r="P110" s="3">
        <v>10282</v>
      </c>
      <c r="Q110" s="4" t="s">
        <v>7</v>
      </c>
      <c r="R110" s="5">
        <v>230952</v>
      </c>
      <c r="S110" s="13"/>
    </row>
    <row r="111" spans="11:19" x14ac:dyDescent="0.25">
      <c r="K111" s="11"/>
      <c r="L111" s="1"/>
      <c r="M111" s="1"/>
      <c r="N111" s="1"/>
      <c r="S111" s="13"/>
    </row>
    <row r="112" spans="11:19" ht="16.5" thickBot="1" x14ac:dyDescent="0.3">
      <c r="K112" s="15"/>
      <c r="L112" s="16"/>
      <c r="M112" s="16"/>
      <c r="N112" s="16"/>
      <c r="O112" s="16"/>
      <c r="P112" s="16"/>
      <c r="Q112" s="16"/>
      <c r="R112" s="16"/>
      <c r="S112" s="17"/>
    </row>
    <row r="259" spans="7:9" x14ac:dyDescent="0.25">
      <c r="G259" s="3"/>
      <c r="H259" s="4"/>
      <c r="I259" s="5"/>
    </row>
  </sheetData>
  <sheetProtection algorithmName="SHA-512" hashValue="5mdV7Ivwps02y7tXVe5Lqhix6sEFhxVoEuuuS9yYXPW/wBsStiTe4gFlzU8Cb/PfUHMk94LtMAyIBx4EeHKOqw==" saltValue="4dynANVYlbTa+Y8F8BMz3g==" spinCount="100000" sheet="1" objects="1" scenarios="1"/>
  <phoneticPr fontId="8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691D-2014-4754-BFC1-DEE570EDA81D}">
  <dimension ref="A1:B4"/>
  <sheetViews>
    <sheetView workbookViewId="0"/>
  </sheetViews>
  <sheetFormatPr defaultRowHeight="15" x14ac:dyDescent="0.25"/>
  <cols>
    <col min="1" max="1" width="29.5703125" bestFit="1" customWidth="1"/>
    <col min="2" max="2" width="39.28515625" bestFit="1" customWidth="1"/>
  </cols>
  <sheetData>
    <row r="1" spans="1:2" x14ac:dyDescent="0.25">
      <c r="A1" s="112" t="s">
        <v>38</v>
      </c>
    </row>
    <row r="3" spans="1:2" x14ac:dyDescent="0.25">
      <c r="A3" t="s">
        <v>36</v>
      </c>
      <c r="B3" t="s">
        <v>37</v>
      </c>
    </row>
    <row r="4" spans="1:2" x14ac:dyDescent="0.25">
      <c r="A4" t="s">
        <v>9</v>
      </c>
      <c r="B4">
        <v>8491.2353099488646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4E14-7B7D-4A3E-A1B8-FFCDC0D00134}">
  <dimension ref="A1:BH31"/>
  <sheetViews>
    <sheetView topLeftCell="R2" zoomScale="90" zoomScaleNormal="90" workbookViewId="0">
      <selection activeCell="Z19" sqref="Z19"/>
    </sheetView>
  </sheetViews>
  <sheetFormatPr defaultRowHeight="15.75" customHeight="1" x14ac:dyDescent="0.25"/>
  <cols>
    <col min="1" max="1" width="9.140625" style="29" customWidth="1"/>
    <col min="2" max="2" width="9.140625" style="29"/>
    <col min="3" max="3" width="12.5703125" style="29" bestFit="1" customWidth="1"/>
    <col min="4" max="4" width="12.42578125" style="29" bestFit="1" customWidth="1"/>
    <col min="5" max="9" width="9.140625" style="29" customWidth="1"/>
    <col min="10" max="10" width="12.42578125" style="29" customWidth="1"/>
    <col min="11" max="11" width="9.140625" style="29"/>
    <col min="12" max="12" width="12.5703125" style="29" bestFit="1" customWidth="1"/>
    <col min="13" max="13" width="18.140625" style="29" bestFit="1" customWidth="1"/>
    <col min="14" max="14" width="9.140625" style="29"/>
    <col min="15" max="15" width="9.140625" style="29" customWidth="1"/>
    <col min="16" max="16" width="9.140625" style="29"/>
    <col min="17" max="17" width="12.5703125" style="29" bestFit="1" customWidth="1"/>
    <col min="18" max="18" width="25.28515625" style="29" bestFit="1" customWidth="1"/>
    <col min="19" max="21" width="9.140625" style="29" customWidth="1"/>
    <col min="22" max="22" width="12.5703125" style="29" bestFit="1" customWidth="1"/>
    <col min="23" max="23" width="12" style="29" bestFit="1" customWidth="1"/>
    <col min="24" max="24" width="15.7109375" style="29" bestFit="1" customWidth="1"/>
    <col min="25" max="27" width="9.140625" style="29" customWidth="1"/>
    <col min="28" max="28" width="12.5703125" style="29" bestFit="1" customWidth="1"/>
    <col min="29" max="29" width="18.85546875" style="29" bestFit="1" customWidth="1"/>
    <col min="30" max="30" width="22.5703125" style="29" bestFit="1" customWidth="1"/>
    <col min="31" max="38" width="9.140625" style="29" customWidth="1"/>
    <col min="39" max="41" width="9.140625" style="29"/>
    <col min="42" max="42" width="12.5703125" style="29" bestFit="1" customWidth="1"/>
    <col min="43" max="43" width="11" style="29" hidden="1" customWidth="1"/>
    <col min="44" max="44" width="8.85546875" style="29" hidden="1" customWidth="1"/>
    <col min="45" max="45" width="12" style="29" bestFit="1" customWidth="1"/>
    <col min="46" max="46" width="15.85546875" style="29" bestFit="1" customWidth="1"/>
    <col min="47" max="47" width="13.28515625" style="29" bestFit="1" customWidth="1"/>
    <col min="48" max="48" width="12.42578125" style="29" bestFit="1" customWidth="1"/>
    <col min="49" max="49" width="11" style="29" customWidth="1"/>
    <col min="50" max="50" width="8.85546875" style="29" customWidth="1"/>
    <col min="51" max="51" width="9.140625" style="29" customWidth="1"/>
    <col min="52" max="52" width="9.28515625" style="29" customWidth="1"/>
    <col min="53" max="64" width="9.140625" style="29" customWidth="1"/>
    <col min="65" max="16384" width="9.140625" style="29"/>
  </cols>
  <sheetData>
    <row r="1" spans="1:60" ht="15.75" customHeight="1" thickBot="1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60" ht="15.75" customHeight="1" x14ac:dyDescent="0.25">
      <c r="A2" s="38"/>
      <c r="B2" s="41"/>
      <c r="C2" s="44"/>
      <c r="D2" s="44"/>
      <c r="E2" s="44"/>
      <c r="F2" s="44"/>
      <c r="G2" s="44"/>
      <c r="H2" s="44"/>
      <c r="I2" s="45"/>
      <c r="J2" s="38"/>
      <c r="K2" s="41"/>
      <c r="L2" s="44"/>
      <c r="M2" s="44"/>
      <c r="N2" s="45"/>
      <c r="O2" s="38"/>
      <c r="P2" s="41"/>
      <c r="Q2" s="44"/>
      <c r="R2" s="44"/>
      <c r="S2" s="45"/>
      <c r="T2" s="38"/>
      <c r="U2" s="41"/>
      <c r="V2" s="44"/>
      <c r="W2" s="44"/>
      <c r="X2" s="44"/>
      <c r="Y2" s="45"/>
      <c r="Z2" s="38"/>
      <c r="AA2" s="41"/>
      <c r="AB2" s="44"/>
      <c r="AC2" s="44"/>
      <c r="AD2" s="44"/>
      <c r="AE2" s="44"/>
      <c r="AF2" s="44"/>
      <c r="AG2" s="44"/>
      <c r="AH2" s="44"/>
      <c r="AI2" s="44"/>
      <c r="AJ2" s="44"/>
      <c r="AK2" s="45"/>
      <c r="AL2" s="38"/>
      <c r="AM2" s="41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5"/>
      <c r="AY2" s="38"/>
    </row>
    <row r="3" spans="1:60" ht="15.75" customHeight="1" thickBot="1" x14ac:dyDescent="0.3">
      <c r="A3" s="38"/>
      <c r="B3" s="42"/>
      <c r="C3" s="46"/>
      <c r="D3" s="46"/>
      <c r="E3" s="46"/>
      <c r="F3" s="46"/>
      <c r="G3" s="46"/>
      <c r="H3" s="46"/>
      <c r="I3" s="47"/>
      <c r="J3" s="38"/>
      <c r="K3" s="42"/>
      <c r="L3" s="46"/>
      <c r="M3" s="46"/>
      <c r="N3" s="47"/>
      <c r="O3" s="38"/>
      <c r="P3" s="42"/>
      <c r="Q3" s="46"/>
      <c r="R3" s="46"/>
      <c r="S3" s="47"/>
      <c r="T3" s="38"/>
      <c r="U3" s="42"/>
      <c r="V3" s="46"/>
      <c r="W3" s="46"/>
      <c r="X3" s="46"/>
      <c r="Y3" s="47"/>
      <c r="Z3" s="38"/>
      <c r="AA3" s="42"/>
      <c r="AB3" s="46"/>
      <c r="AC3" s="46"/>
      <c r="AD3" s="46"/>
      <c r="AE3" s="46"/>
      <c r="AF3" s="46"/>
      <c r="AG3" s="46"/>
      <c r="AH3" s="46"/>
      <c r="AI3" s="46"/>
      <c r="AJ3" s="46"/>
      <c r="AK3" s="47"/>
      <c r="AL3" s="38"/>
      <c r="AM3" s="42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7"/>
      <c r="AY3" s="38"/>
    </row>
    <row r="4" spans="1:60" ht="15.75" customHeight="1" thickBot="1" x14ac:dyDescent="0.3">
      <c r="A4" s="38"/>
      <c r="B4" s="42"/>
      <c r="C4" s="46"/>
      <c r="D4" s="46"/>
      <c r="E4" s="46"/>
      <c r="F4" s="46"/>
      <c r="G4" s="46"/>
      <c r="H4" s="46"/>
      <c r="I4" s="47"/>
      <c r="J4" s="38"/>
      <c r="K4" s="42"/>
      <c r="L4" s="46"/>
      <c r="M4" s="46"/>
      <c r="N4" s="47"/>
      <c r="O4" s="38"/>
      <c r="P4" s="42"/>
      <c r="Q4" s="46"/>
      <c r="R4" s="46"/>
      <c r="S4" s="47"/>
      <c r="T4" s="38"/>
      <c r="U4" s="42"/>
      <c r="V4" s="46"/>
      <c r="W4" s="46"/>
      <c r="X4" s="46"/>
      <c r="Y4" s="47"/>
      <c r="Z4" s="38"/>
      <c r="AA4" s="42"/>
      <c r="AB4" s="46"/>
      <c r="AC4" s="46"/>
      <c r="AD4" s="46"/>
      <c r="AE4" s="46"/>
      <c r="AF4" s="46"/>
      <c r="AG4" s="46"/>
      <c r="AH4" s="46"/>
      <c r="AI4" s="46"/>
      <c r="AJ4" s="46"/>
      <c r="AK4" s="47"/>
      <c r="AL4" s="38"/>
      <c r="AM4" s="42"/>
      <c r="AN4" s="46"/>
      <c r="AO4" s="46"/>
      <c r="AP4" s="76" t="s">
        <v>10</v>
      </c>
      <c r="AQ4" s="77" t="s">
        <v>21</v>
      </c>
      <c r="AR4" s="78" t="s">
        <v>20</v>
      </c>
      <c r="AS4" s="79" t="s">
        <v>24</v>
      </c>
      <c r="AT4" s="105" t="s">
        <v>23</v>
      </c>
      <c r="AU4" s="79" t="s">
        <v>22</v>
      </c>
      <c r="AV4" s="46"/>
      <c r="AW4" s="46"/>
      <c r="AX4" s="47"/>
      <c r="AY4" s="38"/>
    </row>
    <row r="5" spans="1:60" ht="15.75" customHeight="1" thickBot="1" x14ac:dyDescent="0.3">
      <c r="A5" s="38"/>
      <c r="B5" s="42"/>
      <c r="C5" s="46"/>
      <c r="D5" s="46"/>
      <c r="E5" s="46"/>
      <c r="F5" s="46"/>
      <c r="G5" s="46"/>
      <c r="H5" s="46"/>
      <c r="I5" s="47"/>
      <c r="J5" s="38"/>
      <c r="K5" s="42"/>
      <c r="L5" s="74" t="s">
        <v>10</v>
      </c>
      <c r="M5" s="86" t="s">
        <v>16</v>
      </c>
      <c r="N5" s="51"/>
      <c r="O5" s="38"/>
      <c r="P5" s="42"/>
      <c r="Q5" s="74" t="s">
        <v>10</v>
      </c>
      <c r="R5" s="86" t="s">
        <v>19</v>
      </c>
      <c r="S5" s="47"/>
      <c r="T5" s="38"/>
      <c r="U5" s="42"/>
      <c r="V5" s="74" t="s">
        <v>10</v>
      </c>
      <c r="W5" s="144" t="s">
        <v>24</v>
      </c>
      <c r="X5" s="60" t="s">
        <v>25</v>
      </c>
      <c r="Y5" s="47"/>
      <c r="Z5" s="38"/>
      <c r="AA5" s="42"/>
      <c r="AB5" s="46"/>
      <c r="AC5" s="46"/>
      <c r="AD5" s="46"/>
      <c r="AE5" s="46"/>
      <c r="AF5" s="46"/>
      <c r="AG5" s="46"/>
      <c r="AH5" s="46"/>
      <c r="AI5" s="46"/>
      <c r="AJ5" s="46"/>
      <c r="AK5" s="47"/>
      <c r="AL5" s="38"/>
      <c r="AM5" s="42"/>
      <c r="AN5" s="46"/>
      <c r="AO5" s="46"/>
      <c r="AP5" s="126" t="s">
        <v>5</v>
      </c>
      <c r="AQ5" s="93">
        <v>14423</v>
      </c>
      <c r="AR5" s="94">
        <v>13571</v>
      </c>
      <c r="AS5" s="95">
        <v>27994</v>
      </c>
      <c r="AT5" s="106">
        <f>GETPIVOTDATA("[Measures].[Sum of Non-Violent Crimes]",$AP$4,"[Precinct Locations].[Borough]","[Precinct Locations].[Borough].&amp;[Bronx]")/GETPIVOTDATA("[Measures].[Sum of All Crimes]",$AP$4,"[Precinct Locations].[Borough]","[Precinct Locations].[Borough].&amp;[Bronx]")</f>
        <v>0.51521754661713226</v>
      </c>
      <c r="AU5" s="54">
        <f>GETPIVOTDATA("[Measures].[Sum of Violent Crimes]",$AP$4,"[Precinct Locations].[Borough]","[Precinct Locations].[Borough].&amp;[Bronx]")/GETPIVOTDATA("[Measures].[Sum of All Crimes]",$AP$4,"[Precinct Locations].[Borough]","[Precinct Locations].[Borough].&amp;[Bronx]")</f>
        <v>0.48478245338286774</v>
      </c>
      <c r="AV5" s="46"/>
      <c r="AW5" s="46"/>
      <c r="AX5" s="47"/>
      <c r="AY5" s="38"/>
      <c r="BA5"/>
    </row>
    <row r="6" spans="1:60" thickBot="1" x14ac:dyDescent="0.3">
      <c r="A6" s="38"/>
      <c r="B6" s="42"/>
      <c r="C6" s="85" t="s">
        <v>10</v>
      </c>
      <c r="D6" s="86" t="s">
        <v>11</v>
      </c>
      <c r="E6" s="46"/>
      <c r="F6" s="46"/>
      <c r="G6" s="46"/>
      <c r="H6" s="46"/>
      <c r="I6" s="47"/>
      <c r="J6" s="38"/>
      <c r="K6" s="42"/>
      <c r="L6" s="126" t="s">
        <v>7</v>
      </c>
      <c r="M6" s="114">
        <v>71776.275271120627</v>
      </c>
      <c r="N6" s="51"/>
      <c r="O6" s="38"/>
      <c r="P6" s="42"/>
      <c r="Q6" s="129" t="s">
        <v>9</v>
      </c>
      <c r="R6" s="87">
        <v>91310</v>
      </c>
      <c r="S6" s="47"/>
      <c r="T6" s="38"/>
      <c r="U6" s="42"/>
      <c r="V6" s="129" t="s">
        <v>7</v>
      </c>
      <c r="W6" s="141">
        <v>34746</v>
      </c>
      <c r="X6" s="69">
        <f>GETPIVOTDATA("[Measures].[Sum of All Crimes]",$V$5,"[Precinct Locations].[Borough]","[Precinct Locations].[Borough].&amp;[Manhattan]")/GETPIVOTDATA("[Measures].[Sum of Population]",$C$21,"[Precinct Locations].[Borough]","[Precinct Locations].[Borough].&amp;[Manhattan]")</f>
        <v>2.1604299221969159E-2</v>
      </c>
      <c r="Y6" s="47"/>
      <c r="Z6" s="38"/>
      <c r="AA6" s="42"/>
      <c r="AB6" s="74" t="s">
        <v>10</v>
      </c>
      <c r="AC6" s="86" t="s">
        <v>3</v>
      </c>
      <c r="AD6" s="104" t="s">
        <v>18</v>
      </c>
      <c r="AE6" s="46"/>
      <c r="AF6" s="46"/>
      <c r="AG6" s="46"/>
      <c r="AH6" s="46"/>
      <c r="AI6" s="46"/>
      <c r="AJ6" s="46"/>
      <c r="AK6" s="47"/>
      <c r="AL6" s="38"/>
      <c r="AM6" s="42"/>
      <c r="AN6" s="46"/>
      <c r="AO6" s="46"/>
      <c r="AP6" s="127" t="s">
        <v>6</v>
      </c>
      <c r="AQ6" s="96">
        <v>21872</v>
      </c>
      <c r="AR6" s="145">
        <v>13047</v>
      </c>
      <c r="AS6" s="92">
        <v>34919</v>
      </c>
      <c r="AT6" s="107">
        <f>GETPIVOTDATA("[Measures].[Sum of Non-Violent Crimes]",$AP$4,"[Precinct Locations].[Borough]","[Precinct Locations].[Borough].&amp;[Brooklyn]")/GETPIVOTDATA("[Measures].[Sum of All Crimes]",$AP$4,"[Precinct Locations].[Borough]","[Precinct Locations].[Borough].&amp;[Brooklyn]")</f>
        <v>0.62636387067212695</v>
      </c>
      <c r="AU6" s="55">
        <f>GETPIVOTDATA("[Measures].[Sum of Violent Crimes]",$AP$4,"[Precinct Locations].[Borough]","[Precinct Locations].[Borough].&amp;[Brooklyn]")/GETPIVOTDATA("[Measures].[Sum of All Crimes]",$AP$4,"[Precinct Locations].[Borough]","[Precinct Locations].[Borough].&amp;[Brooklyn]")</f>
        <v>0.3736361293278731</v>
      </c>
      <c r="AV6" s="46"/>
      <c r="AW6" s="46"/>
      <c r="AX6" s="47"/>
      <c r="AY6" s="38"/>
      <c r="BA6"/>
    </row>
    <row r="7" spans="1:60" ht="15" x14ac:dyDescent="0.25">
      <c r="A7" s="38"/>
      <c r="B7" s="42"/>
      <c r="C7" s="129" t="s">
        <v>8</v>
      </c>
      <c r="D7" s="80">
        <v>102.203</v>
      </c>
      <c r="E7" s="46"/>
      <c r="F7" s="46"/>
      <c r="G7" s="46"/>
      <c r="H7" s="46"/>
      <c r="I7" s="47"/>
      <c r="J7" s="38"/>
      <c r="K7" s="42"/>
      <c r="L7" s="127" t="s">
        <v>6</v>
      </c>
      <c r="M7" s="115">
        <v>38172.444054409832</v>
      </c>
      <c r="N7" s="51"/>
      <c r="O7" s="38"/>
      <c r="P7" s="42"/>
      <c r="Q7" s="130" t="s">
        <v>7</v>
      </c>
      <c r="R7" s="88">
        <v>89590</v>
      </c>
      <c r="S7" s="47"/>
      <c r="T7" s="38"/>
      <c r="U7" s="42"/>
      <c r="V7" s="130" t="s">
        <v>5</v>
      </c>
      <c r="W7" s="142">
        <v>27994</v>
      </c>
      <c r="X7" s="70">
        <f>GETPIVOTDATA("[Measures].[Sum of All Crimes]",$V$5,"[Precinct Locations].[Borough]","[Precinct Locations].[Borough].&amp;[Bronx]")/GETPIVOTDATA("[Measures].[Sum of Population]",$C$21,"[Precinct Locations].[Borough]","[Precinct Locations].[Borough].&amp;[Bronx]")</f>
        <v>1.9436903315396631E-2</v>
      </c>
      <c r="Y7" s="47"/>
      <c r="Z7" s="38"/>
      <c r="AA7" s="42"/>
      <c r="AB7" s="129" t="s">
        <v>7</v>
      </c>
      <c r="AC7" s="138">
        <v>25016</v>
      </c>
      <c r="AD7" s="61">
        <f>GETPIVOTDATA("[Measures].[Sum of Non-Violent Crimes]",$AB$6,"[Precinct Locations].[Borough]","[Precinct Locations].[Borough].&amp;[Manhattan]")/GETPIVOTDATA("[Measures].[Sum of Population]",$C$21,"[Precinct Locations].[Borough]","[Precinct Locations].[Borough].&amp;[Manhattan]")</f>
        <v>1.5554399048430912E-2</v>
      </c>
      <c r="AE7" s="46"/>
      <c r="AF7" s="46"/>
      <c r="AG7" s="46"/>
      <c r="AH7" s="46"/>
      <c r="AI7" s="46"/>
      <c r="AJ7" s="46"/>
      <c r="AK7" s="47"/>
      <c r="AL7" s="38"/>
      <c r="AM7" s="42"/>
      <c r="AN7" s="46"/>
      <c r="AO7" s="46"/>
      <c r="AP7" s="127" t="s">
        <v>7</v>
      </c>
      <c r="AQ7" s="96">
        <v>25016</v>
      </c>
      <c r="AR7" s="145">
        <v>9730</v>
      </c>
      <c r="AS7" s="92">
        <v>34746</v>
      </c>
      <c r="AT7" s="108">
        <f>GETPIVOTDATA("[Measures].[Sum of Non-Violent Crimes]",$AP$4,"[Precinct Locations].[Borough]","[Precinct Locations].[Borough].&amp;[Manhattan]")/GETPIVOTDATA("[Measures].[Sum of All Crimes]",$AP$4,"[Precinct Locations].[Borough]","[Precinct Locations].[Borough].&amp;[Manhattan]")</f>
        <v>0.71996776607379265</v>
      </c>
      <c r="AU7" s="56">
        <f>GETPIVOTDATA("[Measures].[Sum of Violent Crimes]",$AP$4,"[Precinct Locations].[Borough]","[Precinct Locations].[Borough].&amp;[Manhattan]")/GETPIVOTDATA("[Measures].[Sum of All Crimes]",$AP$4,"[Precinct Locations].[Borough]","[Precinct Locations].[Borough].&amp;[Manhattan]")</f>
        <v>0.28003223392620735</v>
      </c>
      <c r="AV7" s="46"/>
      <c r="AW7" s="46"/>
      <c r="AX7" s="47"/>
      <c r="AY7" s="38"/>
      <c r="BA7"/>
    </row>
    <row r="8" spans="1:60" ht="15" x14ac:dyDescent="0.25">
      <c r="A8" s="38"/>
      <c r="B8" s="42"/>
      <c r="C8" s="130" t="s">
        <v>6</v>
      </c>
      <c r="D8" s="81">
        <v>68.37</v>
      </c>
      <c r="E8" s="46"/>
      <c r="F8" s="46"/>
      <c r="G8" s="46"/>
      <c r="H8" s="46"/>
      <c r="I8" s="47"/>
      <c r="J8" s="38"/>
      <c r="K8" s="42"/>
      <c r="L8" s="127" t="s">
        <v>5</v>
      </c>
      <c r="M8" s="116">
        <v>34912.61241606671</v>
      </c>
      <c r="N8" s="51"/>
      <c r="O8" s="38"/>
      <c r="P8" s="42"/>
      <c r="Q8" s="130" t="s">
        <v>8</v>
      </c>
      <c r="R8" s="89">
        <v>77730</v>
      </c>
      <c r="S8" s="47"/>
      <c r="T8" s="38"/>
      <c r="U8" s="42"/>
      <c r="V8" s="130" t="s">
        <v>6</v>
      </c>
      <c r="W8" s="142">
        <v>34919</v>
      </c>
      <c r="X8" s="71">
        <f>GETPIVOTDATA("[Measures].[Sum of All Crimes]",$V$5,"[Precinct Locations].[Borough]","[Precinct Locations].[Borough].&amp;[Brooklyn]")/GETPIVOTDATA("[Measures].[Sum of Population]",$C$21,"[Precinct Locations].[Borough]","[Precinct Locations].[Borough].&amp;[Brooklyn]")</f>
        <v>1.3379696151119795E-2</v>
      </c>
      <c r="Y8" s="47"/>
      <c r="Z8" s="38"/>
      <c r="AA8" s="42"/>
      <c r="AB8" s="130" t="s">
        <v>5</v>
      </c>
      <c r="AC8" s="139">
        <v>14423</v>
      </c>
      <c r="AD8" s="54">
        <f>GETPIVOTDATA("[Measures].[Sum of Non-Violent Crimes]",$AB$6,"[Precinct Locations].[Borough]","[Precinct Locations].[Borough].&amp;[Bronx]")/GETPIVOTDATA("[Measures].[Sum of Population]",$C$21,"[Precinct Locations].[Borough]","[Precinct Locations].[Borough].&amp;[Bronx]")</f>
        <v>1.0014233639993056E-2</v>
      </c>
      <c r="AE8" s="46"/>
      <c r="AF8" s="46"/>
      <c r="AG8" s="46"/>
      <c r="AH8" s="46"/>
      <c r="AI8" s="46"/>
      <c r="AJ8" s="46"/>
      <c r="AK8" s="47"/>
      <c r="AL8" s="38"/>
      <c r="AM8" s="42"/>
      <c r="AN8" s="46"/>
      <c r="AO8" s="46"/>
      <c r="AP8" s="127" t="s">
        <v>8</v>
      </c>
      <c r="AQ8" s="96">
        <v>17660</v>
      </c>
      <c r="AR8" s="145">
        <v>8920</v>
      </c>
      <c r="AS8" s="92">
        <v>26580</v>
      </c>
      <c r="AT8" s="109">
        <f>GETPIVOTDATA("[Measures].[Sum of Non-Violent Crimes]",$AP$4,"[Precinct Locations].[Borough]","[Precinct Locations].[Borough].&amp;[Queens]")/GETPIVOTDATA("[Measures].[Sum of All Crimes]",$AP$4,"[Precinct Locations].[Borough]","[Precinct Locations].[Borough].&amp;[Queens]")</f>
        <v>0.66440933032355154</v>
      </c>
      <c r="AU8" s="57">
        <f>GETPIVOTDATA("[Measures].[Sum of Violent Crimes]",$AP$4,"[Precinct Locations].[Borough]","[Precinct Locations].[Borough].&amp;[Queens]")/GETPIVOTDATA("[Measures].[Sum of All Crimes]",$AP$4,"[Precinct Locations].[Borough]","[Precinct Locations].[Borough].&amp;[Queens]")</f>
        <v>0.33559066967644846</v>
      </c>
      <c r="AV8" s="46"/>
      <c r="AW8" s="46"/>
      <c r="AX8" s="47"/>
      <c r="AY8" s="38"/>
      <c r="BA8"/>
    </row>
    <row r="9" spans="1:60" thickBot="1" x14ac:dyDescent="0.3">
      <c r="A9" s="38"/>
      <c r="B9" s="42"/>
      <c r="C9" s="130" t="s">
        <v>9</v>
      </c>
      <c r="D9" s="82">
        <v>55.734999999999999</v>
      </c>
      <c r="E9" s="46"/>
      <c r="F9" s="46"/>
      <c r="G9" s="46"/>
      <c r="H9" s="46"/>
      <c r="I9" s="47"/>
      <c r="J9" s="38"/>
      <c r="K9" s="42"/>
      <c r="L9" s="127" t="s">
        <v>8</v>
      </c>
      <c r="M9" s="117">
        <v>22791.630382669791</v>
      </c>
      <c r="N9" s="51"/>
      <c r="O9" s="38"/>
      <c r="P9" s="42"/>
      <c r="Q9" s="130" t="s">
        <v>6</v>
      </c>
      <c r="R9" s="90">
        <v>71690</v>
      </c>
      <c r="S9" s="47"/>
      <c r="T9" s="38"/>
      <c r="U9" s="42"/>
      <c r="V9" s="130" t="s">
        <v>8</v>
      </c>
      <c r="W9" s="142">
        <v>26580</v>
      </c>
      <c r="X9" s="72">
        <f>GETPIVOTDATA("[Measures].[Sum of All Crimes]",$V$5,"[Precinct Locations].[Borough]","[Precinct Locations].[Borough].&amp;[Queens]")/GETPIVOTDATA("[Measures].[Sum of Population]",$C$21,"[Precinct Locations].[Borough]","[Precinct Locations].[Borough].&amp;[Queens]")</f>
        <v>1.1410795952387188E-2</v>
      </c>
      <c r="Y9" s="47"/>
      <c r="Z9" s="38"/>
      <c r="AA9" s="42"/>
      <c r="AB9" s="130" t="s">
        <v>6</v>
      </c>
      <c r="AC9" s="139">
        <v>21872</v>
      </c>
      <c r="AD9" s="55">
        <f>GETPIVOTDATA("[Measures].[Sum of Non-Violent Crimes]",$AB$6,"[Precinct Locations].[Borough]","[Precinct Locations].[Borough].&amp;[Brooklyn]")/GETPIVOTDATA("[Measures].[Sum of Population]",$C$21,"[Precinct Locations].[Borough]","[Precinct Locations].[Borough].&amp;[Brooklyn]")</f>
        <v>8.3805582696323544E-3</v>
      </c>
      <c r="AE9" s="46"/>
      <c r="AF9" s="46"/>
      <c r="AG9" s="46"/>
      <c r="AH9" s="46"/>
      <c r="AI9" s="46"/>
      <c r="AJ9" s="46"/>
      <c r="AK9" s="47"/>
      <c r="AL9" s="38"/>
      <c r="AM9" s="42"/>
      <c r="AN9" s="46"/>
      <c r="AO9" s="46"/>
      <c r="AP9" s="128" t="s">
        <v>9</v>
      </c>
      <c r="AQ9" s="97">
        <v>2241</v>
      </c>
      <c r="AR9" s="58">
        <v>1122</v>
      </c>
      <c r="AS9" s="75">
        <v>3363</v>
      </c>
      <c r="AT9" s="110">
        <f>GETPIVOTDATA("[Measures].[Sum of Non-Violent Crimes]",$AP$4,"[Precinct Locations].[Borough]","[Precinct Locations].[Borough].&amp;[Staten Island]")/GETPIVOTDATA("[Measures].[Sum of All Crimes]",$AP$4,"[Precinct Locations].[Borough]","[Precinct Locations].[Borough].&amp;[Staten Island]")</f>
        <v>0.66636931311329173</v>
      </c>
      <c r="AU9" s="59">
        <f>GETPIVOTDATA("[Measures].[Sum of Violent Crimes]",$AP$4,"[Precinct Locations].[Borough]","[Precinct Locations].[Borough].&amp;[Staten Island]")/GETPIVOTDATA("[Measures].[Sum of All Crimes]",$AP$4,"[Precinct Locations].[Borough]","[Precinct Locations].[Borough].&amp;[Staten Island]")</f>
        <v>0.33363068688670827</v>
      </c>
      <c r="AV9" s="46"/>
      <c r="AW9" s="46"/>
      <c r="AX9" s="47"/>
      <c r="AY9" s="38"/>
      <c r="BA9"/>
      <c r="BB9"/>
      <c r="BC9"/>
      <c r="BD9"/>
      <c r="BE9"/>
      <c r="BF9"/>
      <c r="BG9"/>
      <c r="BH9"/>
    </row>
    <row r="10" spans="1:60" thickBot="1" x14ac:dyDescent="0.3">
      <c r="A10" s="38"/>
      <c r="B10" s="42"/>
      <c r="C10" s="130" t="s">
        <v>5</v>
      </c>
      <c r="D10" s="83">
        <v>41.253</v>
      </c>
      <c r="E10" s="46"/>
      <c r="F10" s="46"/>
      <c r="G10" s="46"/>
      <c r="H10" s="46"/>
      <c r="I10" s="47"/>
      <c r="J10" s="38"/>
      <c r="K10" s="42"/>
      <c r="L10" s="128" t="s">
        <v>9</v>
      </c>
      <c r="M10" s="118">
        <v>22850.495673600373</v>
      </c>
      <c r="N10" s="51"/>
      <c r="O10" s="38"/>
      <c r="P10" s="42"/>
      <c r="Q10" s="131" t="s">
        <v>5</v>
      </c>
      <c r="R10" s="91">
        <v>45640</v>
      </c>
      <c r="S10" s="47"/>
      <c r="T10" s="38"/>
      <c r="U10" s="42"/>
      <c r="V10" s="131" t="s">
        <v>9</v>
      </c>
      <c r="W10" s="143">
        <v>3363</v>
      </c>
      <c r="X10" s="73">
        <f>GETPIVOTDATA("[Measures].[Sum of All Crimes]",$V$5,"[Precinct Locations].[Borough]","[Precinct Locations].[Borough].&amp;[Staten Island]")/GETPIVOTDATA("[Measures].[Sum of Population]",$C$21,"[Precinct Locations].[Borough]","[Precinct Locations].[Borough].&amp;[Staten Island]")</f>
        <v>7.1060455268679521E-3</v>
      </c>
      <c r="Y10" s="47"/>
      <c r="Z10" s="38"/>
      <c r="AA10" s="42"/>
      <c r="AB10" s="130" t="s">
        <v>8</v>
      </c>
      <c r="AC10" s="139">
        <v>17660</v>
      </c>
      <c r="AD10" s="62">
        <f>GETPIVOTDATA("[Measures].[Sum of Non-Violent Crimes]",$AB$6,"[Precinct Locations].[Borough]","[Precinct Locations].[Borough].&amp;[Queens]")/GETPIVOTDATA("[Measures].[Sum of Population]",$C$21,"[Precinct Locations].[Borough]","[Precinct Locations].[Borough].&amp;[Queens]")</f>
        <v>7.5814392971842639E-3</v>
      </c>
      <c r="AE10" s="46"/>
      <c r="AF10" s="46"/>
      <c r="AG10" s="46"/>
      <c r="AH10" s="46"/>
      <c r="AI10" s="46"/>
      <c r="AJ10" s="46"/>
      <c r="AK10" s="47"/>
      <c r="AL10" s="38"/>
      <c r="AM10" s="42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7"/>
      <c r="AY10" s="38"/>
      <c r="AZ10"/>
      <c r="BA10"/>
      <c r="BB10"/>
      <c r="BC10"/>
      <c r="BD10"/>
      <c r="BE10"/>
      <c r="BF10"/>
      <c r="BG10"/>
      <c r="BH10"/>
    </row>
    <row r="11" spans="1:60" ht="15.75" customHeight="1" thickBot="1" x14ac:dyDescent="0.3">
      <c r="A11" s="38"/>
      <c r="B11" s="42"/>
      <c r="C11" s="131" t="s">
        <v>7</v>
      </c>
      <c r="D11" s="84">
        <v>22.407</v>
      </c>
      <c r="E11" s="46"/>
      <c r="F11" s="46"/>
      <c r="G11" s="46"/>
      <c r="H11" s="46"/>
      <c r="I11" s="47"/>
      <c r="J11" s="38"/>
      <c r="K11" s="42"/>
      <c r="L11" s="119" t="s">
        <v>35</v>
      </c>
      <c r="M11" s="123">
        <f>SUM(D22:D26)/SUM(D7:D11)</f>
        <v>29179.161148816424</v>
      </c>
      <c r="N11" s="51"/>
      <c r="O11" s="38"/>
      <c r="P11" s="42"/>
      <c r="Q11" s="119" t="s">
        <v>35</v>
      </c>
      <c r="R11" s="113">
        <v>72150</v>
      </c>
      <c r="S11" s="47"/>
      <c r="T11" s="38"/>
      <c r="U11" s="42"/>
      <c r="V11" s="119" t="s">
        <v>35</v>
      </c>
      <c r="W11" s="122">
        <f>SUM(W6:W10)</f>
        <v>127602</v>
      </c>
      <c r="X11" s="120">
        <f>W11/D27</f>
        <v>1.5081155080183567E-2</v>
      </c>
      <c r="Y11" s="47"/>
      <c r="Z11" s="38"/>
      <c r="AA11" s="42"/>
      <c r="AB11" s="131" t="s">
        <v>9</v>
      </c>
      <c r="AC11" s="140">
        <v>2241</v>
      </c>
      <c r="AD11" s="63">
        <f>GETPIVOTDATA("[Measures].[Sum of Non-Violent Crimes]",$AB$6,"[Precinct Locations].[Borough]","[Precinct Locations].[Borough].&amp;[Staten Island]")/GETPIVOTDATA("[Measures].[Sum of Population]",$C$21,"[Precinct Locations].[Borough]","[Precinct Locations].[Borough].&amp;[Staten Island]")</f>
        <v>4.7352506766907762E-3</v>
      </c>
      <c r="AE11" s="46"/>
      <c r="AF11" s="46"/>
      <c r="AG11" s="46"/>
      <c r="AH11" s="46"/>
      <c r="AI11" s="46"/>
      <c r="AJ11" s="46"/>
      <c r="AK11" s="47"/>
      <c r="AL11" s="38"/>
      <c r="AM11" s="42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7"/>
      <c r="AY11" s="38"/>
      <c r="AZ11"/>
      <c r="BA11"/>
      <c r="BB11"/>
      <c r="BC11"/>
      <c r="BD11"/>
      <c r="BE11"/>
      <c r="BF11"/>
      <c r="BG11"/>
      <c r="BH11"/>
    </row>
    <row r="12" spans="1:60" ht="15.75" customHeight="1" thickBot="1" x14ac:dyDescent="0.3">
      <c r="A12" s="38"/>
      <c r="B12" s="42"/>
      <c r="C12" s="119" t="s">
        <v>35</v>
      </c>
      <c r="D12" s="124">
        <f>SUM(D7:D11)</f>
        <v>289.96799999999996</v>
      </c>
      <c r="E12" s="46"/>
      <c r="F12" s="46"/>
      <c r="G12" s="46"/>
      <c r="H12" s="46"/>
      <c r="I12" s="47"/>
      <c r="J12" s="38"/>
      <c r="K12" s="42"/>
      <c r="L12" s="50"/>
      <c r="M12" s="50"/>
      <c r="N12" s="51"/>
      <c r="O12" s="38"/>
      <c r="P12" s="42"/>
      <c r="Q12" s="46"/>
      <c r="R12" s="46"/>
      <c r="S12" s="47"/>
      <c r="T12" s="38"/>
      <c r="U12" s="42"/>
      <c r="V12" s="46"/>
      <c r="W12" s="46"/>
      <c r="X12" s="46"/>
      <c r="Y12" s="47"/>
      <c r="Z12" s="38"/>
      <c r="AA12" s="42"/>
      <c r="AB12" s="119" t="s">
        <v>35</v>
      </c>
      <c r="AC12" s="122">
        <f>SUM(AC7:AC11)</f>
        <v>81212</v>
      </c>
      <c r="AD12" s="121">
        <f>AC12/D27</f>
        <v>9.5983665332194466E-3</v>
      </c>
      <c r="AE12" s="46"/>
      <c r="AF12" s="46"/>
      <c r="AG12" s="46"/>
      <c r="AH12" s="46"/>
      <c r="AI12" s="46"/>
      <c r="AJ12" s="46"/>
      <c r="AK12" s="47"/>
      <c r="AL12" s="38"/>
      <c r="AM12" s="42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7"/>
      <c r="AY12" s="38"/>
      <c r="AZ12"/>
      <c r="BA12"/>
      <c r="BB12"/>
    </row>
    <row r="13" spans="1:60" ht="15.75" customHeight="1" x14ac:dyDescent="0.25">
      <c r="A13" s="38"/>
      <c r="B13" s="42"/>
      <c r="C13" s="46"/>
      <c r="D13" s="46"/>
      <c r="E13" s="46"/>
      <c r="F13" s="46"/>
      <c r="G13" s="46"/>
      <c r="H13" s="46"/>
      <c r="I13" s="47"/>
      <c r="J13" s="38"/>
      <c r="K13" s="42"/>
      <c r="L13" s="50"/>
      <c r="M13" s="50"/>
      <c r="N13" s="51"/>
      <c r="O13" s="38"/>
      <c r="P13" s="42"/>
      <c r="Q13" s="46"/>
      <c r="R13" s="46"/>
      <c r="S13" s="47"/>
      <c r="T13" s="38"/>
      <c r="U13" s="42"/>
      <c r="V13" s="46"/>
      <c r="W13" s="46"/>
      <c r="X13" s="46"/>
      <c r="Y13" s="47"/>
      <c r="Z13" s="38"/>
      <c r="AA13" s="42"/>
      <c r="AB13" s="46"/>
      <c r="AC13" s="46"/>
      <c r="AD13" s="46"/>
      <c r="AE13" s="46"/>
      <c r="AF13" s="46"/>
      <c r="AG13" s="46"/>
      <c r="AH13" s="46"/>
      <c r="AI13" s="46"/>
      <c r="AJ13" s="46"/>
      <c r="AK13" s="47"/>
      <c r="AL13" s="38"/>
      <c r="AM13" s="42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7"/>
      <c r="AY13" s="38"/>
      <c r="AZ13"/>
      <c r="BA13"/>
      <c r="BB13"/>
    </row>
    <row r="14" spans="1:60" ht="15.75" customHeight="1" x14ac:dyDescent="0.25">
      <c r="A14" s="38"/>
      <c r="B14" s="42"/>
      <c r="C14" s="46"/>
      <c r="D14" s="46"/>
      <c r="E14" s="46"/>
      <c r="F14" s="46"/>
      <c r="G14" s="46"/>
      <c r="H14" s="46"/>
      <c r="I14" s="47"/>
      <c r="J14" s="38"/>
      <c r="K14" s="42"/>
      <c r="L14" s="50"/>
      <c r="M14" s="50"/>
      <c r="N14" s="51"/>
      <c r="O14" s="38"/>
      <c r="P14" s="42"/>
      <c r="Q14" s="46"/>
      <c r="R14" s="46"/>
      <c r="S14" s="47"/>
      <c r="T14" s="38"/>
      <c r="U14" s="42"/>
      <c r="V14" s="46"/>
      <c r="W14" s="46"/>
      <c r="X14" s="46"/>
      <c r="Y14" s="47"/>
      <c r="Z14" s="38"/>
      <c r="AA14" s="42"/>
      <c r="AB14" s="46"/>
      <c r="AC14" s="46"/>
      <c r="AD14" s="46"/>
      <c r="AE14" s="46"/>
      <c r="AF14" s="46"/>
      <c r="AG14" s="46"/>
      <c r="AH14" s="46"/>
      <c r="AI14" s="46"/>
      <c r="AJ14" s="46"/>
      <c r="AK14" s="47"/>
      <c r="AL14" s="38"/>
      <c r="AM14" s="42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7"/>
      <c r="AY14" s="38"/>
      <c r="AZ14"/>
      <c r="BA14"/>
      <c r="BB14"/>
    </row>
    <row r="15" spans="1:60" ht="15.75" customHeight="1" thickBot="1" x14ac:dyDescent="0.3">
      <c r="A15" s="38"/>
      <c r="B15" s="43"/>
      <c r="C15" s="48"/>
      <c r="D15" s="48"/>
      <c r="E15" s="48"/>
      <c r="F15" s="48"/>
      <c r="G15" s="48"/>
      <c r="H15" s="48"/>
      <c r="I15" s="49"/>
      <c r="J15" s="38"/>
      <c r="K15" s="42"/>
      <c r="L15" s="50"/>
      <c r="M15" s="50"/>
      <c r="N15" s="51"/>
      <c r="O15" s="38"/>
      <c r="P15" s="42"/>
      <c r="Q15" s="46"/>
      <c r="R15" s="46"/>
      <c r="S15" s="47"/>
      <c r="T15" s="38"/>
      <c r="U15" s="42"/>
      <c r="V15" s="46"/>
      <c r="W15" s="46"/>
      <c r="X15" s="46"/>
      <c r="Y15" s="47"/>
      <c r="Z15" s="38"/>
      <c r="AA15" s="43"/>
      <c r="AB15" s="48"/>
      <c r="AC15" s="48"/>
      <c r="AD15" s="48"/>
      <c r="AE15" s="48"/>
      <c r="AF15" s="48"/>
      <c r="AG15" s="48"/>
      <c r="AH15" s="48"/>
      <c r="AI15" s="48"/>
      <c r="AJ15" s="48"/>
      <c r="AK15" s="49"/>
      <c r="AL15" s="38"/>
      <c r="AM15" s="42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7"/>
      <c r="AY15" s="38"/>
      <c r="AZ15"/>
      <c r="BA15"/>
      <c r="BB15"/>
    </row>
    <row r="16" spans="1:60" ht="15.75" customHeight="1" thickBot="1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2"/>
      <c r="L16" s="50"/>
      <c r="M16" s="50"/>
      <c r="N16" s="51"/>
      <c r="O16" s="38"/>
      <c r="P16" s="42"/>
      <c r="Q16" s="46"/>
      <c r="R16" s="46"/>
      <c r="S16" s="47"/>
      <c r="T16" s="38"/>
      <c r="U16" s="42"/>
      <c r="V16" s="46"/>
      <c r="W16" s="46"/>
      <c r="X16" s="46"/>
      <c r="Y16" s="47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42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7"/>
      <c r="AY16" s="38"/>
      <c r="AZ16"/>
      <c r="BA16"/>
      <c r="BB16"/>
    </row>
    <row r="17" spans="1:54" ht="15.75" customHeight="1" x14ac:dyDescent="0.25">
      <c r="A17" s="38"/>
      <c r="B17" s="41"/>
      <c r="C17" s="44"/>
      <c r="D17" s="44"/>
      <c r="E17" s="44"/>
      <c r="F17" s="44"/>
      <c r="G17" s="44"/>
      <c r="H17" s="44"/>
      <c r="I17" s="45"/>
      <c r="J17" s="38"/>
      <c r="K17" s="42"/>
      <c r="L17" s="50"/>
      <c r="M17" s="50"/>
      <c r="N17" s="51"/>
      <c r="O17" s="38"/>
      <c r="P17" s="42"/>
      <c r="Q17" s="46"/>
      <c r="R17" s="46"/>
      <c r="S17" s="47"/>
      <c r="T17" s="38"/>
      <c r="U17" s="42"/>
      <c r="V17" s="46"/>
      <c r="W17" s="46"/>
      <c r="X17" s="46"/>
      <c r="Y17" s="52"/>
      <c r="Z17" s="38"/>
      <c r="AA17" s="41"/>
      <c r="AB17" s="44"/>
      <c r="AC17" s="44"/>
      <c r="AD17" s="44"/>
      <c r="AE17" s="44"/>
      <c r="AF17" s="44"/>
      <c r="AG17" s="44"/>
      <c r="AH17" s="44"/>
      <c r="AI17" s="44"/>
      <c r="AJ17" s="44"/>
      <c r="AK17" s="45"/>
      <c r="AL17" s="38"/>
      <c r="AM17" s="42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7"/>
      <c r="AY17" s="38"/>
      <c r="AZ17"/>
      <c r="BA17"/>
      <c r="BB17"/>
    </row>
    <row r="18" spans="1:54" ht="15.75" customHeight="1" x14ac:dyDescent="0.25">
      <c r="A18" s="38"/>
      <c r="B18" s="42"/>
      <c r="C18" s="46"/>
      <c r="D18" s="46"/>
      <c r="E18" s="46"/>
      <c r="F18" s="46"/>
      <c r="G18" s="46"/>
      <c r="H18" s="46"/>
      <c r="I18" s="47"/>
      <c r="J18" s="38"/>
      <c r="K18" s="42"/>
      <c r="L18" s="50"/>
      <c r="M18" s="50"/>
      <c r="N18" s="51"/>
      <c r="O18" s="38"/>
      <c r="P18" s="42"/>
      <c r="Q18" s="46"/>
      <c r="R18" s="46"/>
      <c r="S18" s="47"/>
      <c r="T18" s="38"/>
      <c r="U18" s="42"/>
      <c r="V18" s="46"/>
      <c r="W18" s="46"/>
      <c r="X18" s="46"/>
      <c r="Y18" s="47"/>
      <c r="Z18" s="38"/>
      <c r="AA18" s="42"/>
      <c r="AB18" s="46"/>
      <c r="AC18" s="46"/>
      <c r="AD18" s="46"/>
      <c r="AE18" s="46"/>
      <c r="AF18" s="46"/>
      <c r="AG18" s="46"/>
      <c r="AH18" s="46"/>
      <c r="AI18" s="46"/>
      <c r="AJ18" s="46"/>
      <c r="AK18" s="47"/>
      <c r="AL18" s="38"/>
      <c r="AM18" s="42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7"/>
      <c r="AY18" s="38"/>
      <c r="AZ18"/>
      <c r="BA18"/>
      <c r="BB18"/>
    </row>
    <row r="19" spans="1:54" ht="15.75" customHeight="1" x14ac:dyDescent="0.25">
      <c r="A19" s="38"/>
      <c r="B19" s="42"/>
      <c r="C19" s="46"/>
      <c r="D19" s="46"/>
      <c r="E19" s="46"/>
      <c r="F19" s="46"/>
      <c r="G19" s="46"/>
      <c r="H19" s="46"/>
      <c r="I19" s="47"/>
      <c r="J19" s="38"/>
      <c r="K19" s="42"/>
      <c r="L19" s="50"/>
      <c r="M19" s="50"/>
      <c r="N19" s="51"/>
      <c r="O19" s="38"/>
      <c r="P19" s="42"/>
      <c r="Q19" s="46"/>
      <c r="R19" s="46"/>
      <c r="S19" s="47"/>
      <c r="T19" s="38"/>
      <c r="U19" s="42"/>
      <c r="V19" s="46"/>
      <c r="W19" s="46"/>
      <c r="X19" s="46"/>
      <c r="Y19" s="47"/>
      <c r="Z19" s="38"/>
      <c r="AA19" s="42"/>
      <c r="AB19" s="46"/>
      <c r="AC19" s="46"/>
      <c r="AD19" s="46"/>
      <c r="AE19" s="46"/>
      <c r="AF19" s="46"/>
      <c r="AG19" s="46"/>
      <c r="AH19" s="46"/>
      <c r="AI19" s="46"/>
      <c r="AJ19" s="46"/>
      <c r="AK19" s="47"/>
      <c r="AL19" s="38"/>
      <c r="AM19" s="42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7"/>
      <c r="AY19" s="38"/>
      <c r="AZ19"/>
      <c r="BA19"/>
      <c r="BB19"/>
    </row>
    <row r="20" spans="1:54" ht="15.75" customHeight="1" thickBot="1" x14ac:dyDescent="0.3">
      <c r="A20" s="38"/>
      <c r="B20" s="42"/>
      <c r="C20" s="46"/>
      <c r="D20" s="46"/>
      <c r="E20" s="46"/>
      <c r="F20" s="46"/>
      <c r="G20" s="46"/>
      <c r="H20" s="46"/>
      <c r="I20" s="47"/>
      <c r="J20" s="38"/>
      <c r="K20" s="42"/>
      <c r="L20" s="50"/>
      <c r="M20" s="50"/>
      <c r="N20" s="51"/>
      <c r="O20" s="38"/>
      <c r="P20" s="42"/>
      <c r="Q20" s="46"/>
      <c r="R20" s="46"/>
      <c r="S20" s="47"/>
      <c r="T20" s="38"/>
      <c r="U20" s="42"/>
      <c r="V20" s="46"/>
      <c r="W20" s="46"/>
      <c r="X20" s="46"/>
      <c r="Y20" s="47"/>
      <c r="Z20" s="38"/>
      <c r="AA20" s="42"/>
      <c r="AB20" s="46"/>
      <c r="AC20" s="46"/>
      <c r="AD20" s="46"/>
      <c r="AE20" s="46"/>
      <c r="AF20" s="46"/>
      <c r="AG20" s="46"/>
      <c r="AH20" s="46"/>
      <c r="AI20" s="46"/>
      <c r="AJ20" s="46"/>
      <c r="AK20" s="47"/>
      <c r="AL20" s="38"/>
      <c r="AM20" s="42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7"/>
      <c r="AY20" s="38"/>
    </row>
    <row r="21" spans="1:54" ht="15.75" customHeight="1" thickBot="1" x14ac:dyDescent="0.3">
      <c r="A21" s="38"/>
      <c r="B21" s="42"/>
      <c r="C21" s="74" t="s">
        <v>10</v>
      </c>
      <c r="D21" s="86" t="s">
        <v>1</v>
      </c>
      <c r="E21" s="46"/>
      <c r="F21" s="46"/>
      <c r="G21" s="46"/>
      <c r="H21" s="46"/>
      <c r="I21" s="47"/>
      <c r="J21" s="38"/>
      <c r="K21" s="42"/>
      <c r="L21" s="50"/>
      <c r="M21" s="50"/>
      <c r="N21" s="51"/>
      <c r="O21" s="38"/>
      <c r="P21" s="42"/>
      <c r="Q21" s="46"/>
      <c r="R21" s="46"/>
      <c r="S21" s="47"/>
      <c r="T21" s="38"/>
      <c r="U21" s="42"/>
      <c r="V21" s="46"/>
      <c r="W21" s="46"/>
      <c r="X21" s="46"/>
      <c r="Y21" s="47"/>
      <c r="Z21" s="38"/>
      <c r="AA21" s="42"/>
      <c r="AB21" s="74" t="s">
        <v>10</v>
      </c>
      <c r="AC21" s="86" t="s">
        <v>2</v>
      </c>
      <c r="AD21" s="104" t="s">
        <v>17</v>
      </c>
      <c r="AE21" s="46"/>
      <c r="AF21" s="46"/>
      <c r="AG21" s="46"/>
      <c r="AH21" s="46"/>
      <c r="AI21" s="46"/>
      <c r="AJ21" s="46"/>
      <c r="AK21" s="47"/>
      <c r="AL21" s="38"/>
      <c r="AM21" s="42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7"/>
      <c r="AY21" s="38"/>
    </row>
    <row r="22" spans="1:54" ht="15.75" customHeight="1" x14ac:dyDescent="0.25">
      <c r="A22" s="38"/>
      <c r="B22" s="42"/>
      <c r="C22" s="129" t="s">
        <v>6</v>
      </c>
      <c r="D22" s="98">
        <v>2609850</v>
      </c>
      <c r="E22" s="46"/>
      <c r="F22" s="46"/>
      <c r="G22" s="46"/>
      <c r="H22" s="46"/>
      <c r="I22" s="47"/>
      <c r="J22" s="38"/>
      <c r="K22" s="42"/>
      <c r="L22" s="50"/>
      <c r="M22" s="50"/>
      <c r="N22" s="51"/>
      <c r="O22" s="38"/>
      <c r="P22" s="42"/>
      <c r="Q22" s="46"/>
      <c r="R22" s="46"/>
      <c r="S22" s="47"/>
      <c r="T22" s="38"/>
      <c r="U22" s="42"/>
      <c r="V22" s="46"/>
      <c r="W22" s="46"/>
      <c r="X22" s="46"/>
      <c r="Y22" s="47"/>
      <c r="Z22" s="38"/>
      <c r="AA22" s="42"/>
      <c r="AB22" s="135" t="s">
        <v>5</v>
      </c>
      <c r="AC22" s="132">
        <v>13571</v>
      </c>
      <c r="AD22" s="64">
        <f>GETPIVOTDATA("[Measures].[Sum of Violent Crimes]",$AB$21,"[Precinct Locations].[Borough]","[Precinct Locations].[Borough].&amp;[Bronx]")/GETPIVOTDATA("[Measures].[Sum of Population]",$C$21,"[Precinct Locations].[Borough]","[Precinct Locations].[Borough].&amp;[Bronx]")</f>
        <v>9.4226696754035749E-3</v>
      </c>
      <c r="AE22" s="46"/>
      <c r="AF22" s="46"/>
      <c r="AG22" s="46"/>
      <c r="AH22" s="46"/>
      <c r="AI22" s="46"/>
      <c r="AJ22" s="46"/>
      <c r="AK22" s="47"/>
      <c r="AL22" s="38"/>
      <c r="AM22" s="42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7"/>
      <c r="AY22" s="38"/>
    </row>
    <row r="23" spans="1:54" ht="15.75" customHeight="1" x14ac:dyDescent="0.25">
      <c r="A23" s="38"/>
      <c r="B23" s="42"/>
      <c r="C23" s="130" t="s">
        <v>8</v>
      </c>
      <c r="D23" s="99">
        <v>2329373</v>
      </c>
      <c r="E23" s="46"/>
      <c r="F23" s="46"/>
      <c r="G23" s="46"/>
      <c r="H23" s="46"/>
      <c r="I23" s="47"/>
      <c r="J23" s="38"/>
      <c r="K23" s="42"/>
      <c r="L23" s="46"/>
      <c r="M23" s="46"/>
      <c r="N23" s="47"/>
      <c r="O23" s="38"/>
      <c r="P23" s="42"/>
      <c r="Q23" s="46"/>
      <c r="R23" s="46"/>
      <c r="S23" s="47"/>
      <c r="T23" s="38"/>
      <c r="U23" s="42"/>
      <c r="V23" s="46"/>
      <c r="W23" s="46"/>
      <c r="X23" s="46"/>
      <c r="Y23" s="47"/>
      <c r="Z23" s="38"/>
      <c r="AA23" s="42"/>
      <c r="AB23" s="136" t="s">
        <v>7</v>
      </c>
      <c r="AC23" s="133">
        <v>9730</v>
      </c>
      <c r="AD23" s="65">
        <f>GETPIVOTDATA("[Measures].[Sum of Violent Crimes]",$AB$21,"[Precinct Locations].[Borough]","[Precinct Locations].[Borough].&amp;[Manhattan]")/GETPIVOTDATA("[Measures].[Sum of Population]",$C$21,"[Precinct Locations].[Borough]","[Precinct Locations].[Borough].&amp;[Manhattan]")</f>
        <v>6.0499001735382467E-3</v>
      </c>
      <c r="AE23" s="46"/>
      <c r="AF23" s="46"/>
      <c r="AG23" s="46"/>
      <c r="AH23" s="46"/>
      <c r="AI23" s="46"/>
      <c r="AJ23" s="46"/>
      <c r="AK23" s="47"/>
      <c r="AL23" s="38"/>
      <c r="AM23" s="42"/>
      <c r="AN23" s="50"/>
      <c r="AO23" s="50"/>
      <c r="AP23" s="50"/>
      <c r="AQ23" s="50"/>
      <c r="AR23" s="46"/>
      <c r="AS23" s="46"/>
      <c r="AT23" s="46"/>
      <c r="AU23" s="46"/>
      <c r="AV23" s="46"/>
      <c r="AW23" s="46"/>
      <c r="AX23" s="47"/>
      <c r="AY23" s="38"/>
    </row>
    <row r="24" spans="1:54" ht="15.75" customHeight="1" x14ac:dyDescent="0.25">
      <c r="A24" s="38"/>
      <c r="B24" s="42"/>
      <c r="C24" s="130" t="s">
        <v>7</v>
      </c>
      <c r="D24" s="100">
        <v>1608291</v>
      </c>
      <c r="E24" s="46"/>
      <c r="F24" s="46"/>
      <c r="G24" s="46"/>
      <c r="H24" s="46"/>
      <c r="I24" s="47"/>
      <c r="J24" s="38"/>
      <c r="K24" s="42"/>
      <c r="L24" s="46"/>
      <c r="M24" s="46"/>
      <c r="N24" s="47"/>
      <c r="O24" s="38"/>
      <c r="P24" s="42"/>
      <c r="Q24" s="46"/>
      <c r="R24" s="46"/>
      <c r="S24" s="47"/>
      <c r="T24" s="38"/>
      <c r="U24" s="42"/>
      <c r="V24" s="46"/>
      <c r="W24" s="46"/>
      <c r="X24" s="46"/>
      <c r="Y24" s="47"/>
      <c r="Z24" s="38"/>
      <c r="AA24" s="42"/>
      <c r="AB24" s="136" t="s">
        <v>6</v>
      </c>
      <c r="AC24" s="133">
        <v>13047</v>
      </c>
      <c r="AD24" s="66">
        <f>GETPIVOTDATA("[Measures].[Sum of Violent Crimes]",$AB$21,"[Precinct Locations].[Borough]","[Precinct Locations].[Borough].&amp;[Brooklyn]")/GETPIVOTDATA("[Measures].[Sum of Population]",$C$21,"[Precinct Locations].[Borough]","[Precinct Locations].[Borough].&amp;[Brooklyn]")</f>
        <v>4.9991378814874419E-3</v>
      </c>
      <c r="AE24" s="46"/>
      <c r="AF24" s="46"/>
      <c r="AG24" s="46"/>
      <c r="AH24" s="46"/>
      <c r="AI24" s="46"/>
      <c r="AJ24" s="46"/>
      <c r="AK24" s="47"/>
      <c r="AL24" s="38"/>
      <c r="AM24" s="42"/>
      <c r="AN24" s="50"/>
      <c r="AO24" s="50"/>
      <c r="AP24" s="50"/>
      <c r="AQ24" s="50"/>
      <c r="AR24" s="46"/>
      <c r="AS24" s="46"/>
      <c r="AT24" s="46"/>
      <c r="AU24" s="46"/>
      <c r="AV24" s="46"/>
      <c r="AW24" s="46"/>
      <c r="AX24" s="47"/>
      <c r="AY24" s="38"/>
    </row>
    <row r="25" spans="1:54" ht="15.75" customHeight="1" x14ac:dyDescent="0.25">
      <c r="A25" s="38"/>
      <c r="B25" s="42"/>
      <c r="C25" s="130" t="s">
        <v>5</v>
      </c>
      <c r="D25" s="101">
        <v>1440250</v>
      </c>
      <c r="E25" s="46"/>
      <c r="F25" s="46"/>
      <c r="G25" s="46"/>
      <c r="H25" s="46"/>
      <c r="I25" s="47"/>
      <c r="J25" s="38"/>
      <c r="K25" s="42"/>
      <c r="L25" s="46"/>
      <c r="M25" s="46"/>
      <c r="N25" s="47"/>
      <c r="O25" s="38"/>
      <c r="P25" s="42"/>
      <c r="Q25" s="46"/>
      <c r="R25" s="46"/>
      <c r="S25" s="47"/>
      <c r="T25" s="38"/>
      <c r="U25" s="42"/>
      <c r="V25" s="46"/>
      <c r="W25" s="46"/>
      <c r="X25" s="46"/>
      <c r="Y25" s="47"/>
      <c r="Z25" s="38"/>
      <c r="AA25" s="42"/>
      <c r="AB25" s="136" t="s">
        <v>8</v>
      </c>
      <c r="AC25" s="133">
        <v>8920</v>
      </c>
      <c r="AD25" s="67">
        <f>GETPIVOTDATA("[Measures].[Sum of Violent Crimes]",$AB$21,"[Precinct Locations].[Borough]","[Precinct Locations].[Borough].&amp;[Queens]")/GETPIVOTDATA("[Measures].[Sum of Population]",$C$21,"[Precinct Locations].[Borough]","[Precinct Locations].[Borough].&amp;[Queens]")</f>
        <v>3.8293566552029235E-3</v>
      </c>
      <c r="AE25" s="46"/>
      <c r="AF25" s="46"/>
      <c r="AG25" s="46"/>
      <c r="AH25" s="46"/>
      <c r="AI25" s="46"/>
      <c r="AJ25" s="46"/>
      <c r="AK25" s="47"/>
      <c r="AL25" s="38"/>
      <c r="AM25" s="42"/>
      <c r="AN25" s="50"/>
      <c r="AO25" s="50"/>
      <c r="AP25" s="50"/>
      <c r="AQ25" s="50"/>
      <c r="AR25" s="46"/>
      <c r="AS25" s="46"/>
      <c r="AT25" s="46"/>
      <c r="AU25" s="46"/>
      <c r="AV25" s="46"/>
      <c r="AW25" s="46"/>
      <c r="AX25" s="47"/>
      <c r="AY25" s="38"/>
    </row>
    <row r="26" spans="1:54" ht="15.75" customHeight="1" thickBot="1" x14ac:dyDescent="0.3">
      <c r="A26" s="38"/>
      <c r="B26" s="42"/>
      <c r="C26" s="131" t="s">
        <v>9</v>
      </c>
      <c r="D26" s="102">
        <v>473259</v>
      </c>
      <c r="E26" s="46"/>
      <c r="F26" s="46"/>
      <c r="G26" s="46"/>
      <c r="H26" s="46"/>
      <c r="I26" s="47"/>
      <c r="J26" s="38"/>
      <c r="K26" s="42"/>
      <c r="L26" s="46"/>
      <c r="M26" s="46"/>
      <c r="N26" s="47"/>
      <c r="O26" s="38"/>
      <c r="P26" s="42"/>
      <c r="Q26" s="46"/>
      <c r="R26" s="46"/>
      <c r="S26" s="47"/>
      <c r="T26" s="38"/>
      <c r="U26" s="42"/>
      <c r="V26" s="46"/>
      <c r="W26" s="46"/>
      <c r="X26" s="46"/>
      <c r="Y26" s="47"/>
      <c r="Z26" s="38"/>
      <c r="AA26" s="42"/>
      <c r="AB26" s="137" t="s">
        <v>9</v>
      </c>
      <c r="AC26" s="134">
        <v>1122</v>
      </c>
      <c r="AD26" s="68">
        <f>GETPIVOTDATA("[Measures].[Sum of Violent Crimes]",$AB$21,"[Precinct Locations].[Borough]","[Precinct Locations].[Borough].&amp;[Staten Island]")/GETPIVOTDATA("[Measures].[Sum of Population]",$C$21,"[Precinct Locations].[Borough]","[Precinct Locations].[Borough].&amp;[Staten Island]")</f>
        <v>2.3707948501771759E-3</v>
      </c>
      <c r="AE26" s="46"/>
      <c r="AF26" s="46"/>
      <c r="AG26" s="46"/>
      <c r="AH26" s="46"/>
      <c r="AI26" s="46"/>
      <c r="AJ26" s="46"/>
      <c r="AK26" s="47"/>
      <c r="AL26" s="38"/>
      <c r="AM26" s="42"/>
      <c r="AN26" s="50"/>
      <c r="AO26" s="50"/>
      <c r="AP26" s="50"/>
      <c r="AQ26" s="50"/>
      <c r="AR26" s="46"/>
      <c r="AS26" s="46"/>
      <c r="AT26" s="46"/>
      <c r="AU26" s="46"/>
      <c r="AV26" s="46"/>
      <c r="AW26" s="46"/>
      <c r="AX26" s="47"/>
      <c r="AY26" s="38"/>
    </row>
    <row r="27" spans="1:54" ht="15.75" customHeight="1" thickBot="1" x14ac:dyDescent="0.3">
      <c r="A27" s="38"/>
      <c r="B27" s="42"/>
      <c r="C27" s="119" t="s">
        <v>35</v>
      </c>
      <c r="D27" s="125">
        <f>SUM(D22:D26)</f>
        <v>8461023</v>
      </c>
      <c r="E27" s="46"/>
      <c r="F27" s="46"/>
      <c r="G27" s="46"/>
      <c r="H27" s="46"/>
      <c r="I27" s="47"/>
      <c r="J27" s="38"/>
      <c r="K27" s="42"/>
      <c r="L27" s="46"/>
      <c r="M27" s="46"/>
      <c r="N27" s="47"/>
      <c r="O27" s="38"/>
      <c r="P27" s="42"/>
      <c r="Q27" s="46"/>
      <c r="R27" s="46"/>
      <c r="S27" s="47"/>
      <c r="T27" s="38"/>
      <c r="U27" s="42"/>
      <c r="V27" s="46"/>
      <c r="W27" s="46"/>
      <c r="X27" s="46"/>
      <c r="Y27" s="47"/>
      <c r="Z27" s="38"/>
      <c r="AA27" s="42"/>
      <c r="AB27" s="119" t="s">
        <v>35</v>
      </c>
      <c r="AC27" s="122">
        <f>SUM(AC22:AC26)</f>
        <v>46390</v>
      </c>
      <c r="AD27" s="121">
        <f>AC27/D27</f>
        <v>5.4827885469641204E-3</v>
      </c>
      <c r="AE27" s="46"/>
      <c r="AF27" s="46"/>
      <c r="AG27" s="46"/>
      <c r="AH27" s="46"/>
      <c r="AI27" s="46"/>
      <c r="AJ27" s="46"/>
      <c r="AK27" s="47"/>
      <c r="AL27" s="38"/>
      <c r="AM27" s="42"/>
      <c r="AN27" s="50"/>
      <c r="AO27" s="50"/>
      <c r="AP27" s="50"/>
      <c r="AQ27" s="50"/>
      <c r="AR27" s="46"/>
      <c r="AS27" s="46"/>
      <c r="AT27" s="46"/>
      <c r="AU27" s="46"/>
      <c r="AV27" s="46"/>
      <c r="AW27" s="46"/>
      <c r="AX27" s="47"/>
      <c r="AY27" s="38"/>
    </row>
    <row r="28" spans="1:54" ht="15.75" customHeight="1" x14ac:dyDescent="0.25">
      <c r="A28" s="38"/>
      <c r="B28" s="42"/>
      <c r="C28" s="46"/>
      <c r="D28" s="46"/>
      <c r="E28" s="46"/>
      <c r="F28" s="46"/>
      <c r="G28" s="46"/>
      <c r="H28" s="46"/>
      <c r="I28" s="47"/>
      <c r="J28" s="38"/>
      <c r="K28" s="42"/>
      <c r="L28" s="46"/>
      <c r="M28" s="46"/>
      <c r="N28" s="47"/>
      <c r="O28" s="38"/>
      <c r="P28" s="42"/>
      <c r="Q28" s="46"/>
      <c r="R28" s="46"/>
      <c r="S28" s="47"/>
      <c r="T28" s="38"/>
      <c r="U28" s="42"/>
      <c r="V28" s="46"/>
      <c r="W28" s="46"/>
      <c r="X28" s="46"/>
      <c r="Y28" s="47"/>
      <c r="Z28" s="38"/>
      <c r="AA28" s="42"/>
      <c r="AB28" s="46"/>
      <c r="AC28" s="46"/>
      <c r="AD28" s="46"/>
      <c r="AE28" s="46"/>
      <c r="AF28" s="46"/>
      <c r="AG28" s="46"/>
      <c r="AH28" s="46"/>
      <c r="AI28" s="46"/>
      <c r="AJ28" s="46"/>
      <c r="AK28" s="47"/>
      <c r="AL28" s="38"/>
      <c r="AM28" s="42"/>
      <c r="AN28" s="50"/>
      <c r="AO28" s="50"/>
      <c r="AP28" s="50"/>
      <c r="AQ28" s="50"/>
      <c r="AR28" s="46"/>
      <c r="AS28" s="46"/>
      <c r="AT28" s="46"/>
      <c r="AU28" s="46"/>
      <c r="AV28" s="46"/>
      <c r="AW28" s="46"/>
      <c r="AX28" s="47"/>
      <c r="AY28" s="38"/>
    </row>
    <row r="29" spans="1:54" ht="15.75" customHeight="1" x14ac:dyDescent="0.25">
      <c r="A29" s="38"/>
      <c r="B29" s="42"/>
      <c r="C29" s="46"/>
      <c r="D29" s="46"/>
      <c r="E29" s="46"/>
      <c r="F29" s="46"/>
      <c r="G29" s="46"/>
      <c r="H29" s="46"/>
      <c r="I29" s="47"/>
      <c r="J29" s="38"/>
      <c r="K29" s="42"/>
      <c r="L29" s="46"/>
      <c r="M29" s="46"/>
      <c r="N29" s="47"/>
      <c r="O29" s="38"/>
      <c r="P29" s="42"/>
      <c r="Q29" s="46"/>
      <c r="R29" s="46"/>
      <c r="S29" s="47"/>
      <c r="T29" s="38"/>
      <c r="U29" s="42"/>
      <c r="V29" s="46"/>
      <c r="W29" s="46"/>
      <c r="X29" s="46"/>
      <c r="Y29" s="47"/>
      <c r="Z29" s="38"/>
      <c r="AA29" s="42"/>
      <c r="AB29" s="46"/>
      <c r="AC29" s="46"/>
      <c r="AD29" s="46"/>
      <c r="AE29" s="46"/>
      <c r="AF29" s="46"/>
      <c r="AG29" s="46"/>
      <c r="AH29" s="46"/>
      <c r="AI29" s="46"/>
      <c r="AJ29" s="46"/>
      <c r="AK29" s="47"/>
      <c r="AL29" s="38"/>
      <c r="AM29" s="42"/>
      <c r="AN29" s="50"/>
      <c r="AO29" s="50"/>
      <c r="AP29" s="50"/>
      <c r="AQ29" s="50"/>
      <c r="AR29" s="46"/>
      <c r="AS29" s="46"/>
      <c r="AT29" s="46"/>
      <c r="AU29" s="46"/>
      <c r="AV29" s="46"/>
      <c r="AW29" s="46"/>
      <c r="AX29" s="47"/>
      <c r="AY29" s="38"/>
    </row>
    <row r="30" spans="1:54" ht="15.75" customHeight="1" thickBot="1" x14ac:dyDescent="0.3">
      <c r="A30" s="38"/>
      <c r="B30" s="43"/>
      <c r="C30" s="48"/>
      <c r="D30" s="48"/>
      <c r="E30" s="48"/>
      <c r="F30" s="48"/>
      <c r="G30" s="48"/>
      <c r="H30" s="48"/>
      <c r="I30" s="49"/>
      <c r="J30" s="38"/>
      <c r="K30" s="43"/>
      <c r="L30" s="48"/>
      <c r="M30" s="48"/>
      <c r="N30" s="49"/>
      <c r="O30" s="38"/>
      <c r="P30" s="43"/>
      <c r="Q30" s="48"/>
      <c r="R30" s="48"/>
      <c r="S30" s="49"/>
      <c r="T30" s="38"/>
      <c r="U30" s="43"/>
      <c r="V30" s="48"/>
      <c r="W30" s="48"/>
      <c r="X30" s="48"/>
      <c r="Y30" s="49"/>
      <c r="Z30" s="38"/>
      <c r="AA30" s="43"/>
      <c r="AB30" s="48"/>
      <c r="AC30" s="48"/>
      <c r="AD30" s="48"/>
      <c r="AE30" s="48"/>
      <c r="AF30" s="48"/>
      <c r="AG30" s="48"/>
      <c r="AH30" s="48"/>
      <c r="AI30" s="48"/>
      <c r="AJ30" s="48"/>
      <c r="AK30" s="49"/>
      <c r="AL30" s="38"/>
      <c r="AM30" s="43"/>
      <c r="AN30" s="53"/>
      <c r="AO30" s="53"/>
      <c r="AP30" s="53"/>
      <c r="AQ30" s="53"/>
      <c r="AR30" s="48"/>
      <c r="AS30" s="48"/>
      <c r="AT30" s="48"/>
      <c r="AU30" s="48"/>
      <c r="AV30" s="48"/>
      <c r="AW30" s="48"/>
      <c r="AX30" s="49"/>
      <c r="AY30" s="38"/>
    </row>
    <row r="31" spans="1:54" ht="15.75" customHeight="1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40"/>
      <c r="AO31" s="40"/>
      <c r="AP31" s="40"/>
      <c r="AQ31" s="40"/>
      <c r="AR31" s="38"/>
      <c r="AS31" s="38"/>
      <c r="AT31" s="38"/>
      <c r="AU31" s="38"/>
      <c r="AV31" s="38"/>
      <c r="AW31" s="38"/>
      <c r="AX31" s="38"/>
      <c r="AY31" s="38"/>
    </row>
  </sheetData>
  <sheetProtection algorithmName="SHA-512" hashValue="9iqHVzs0pPkIARqhGiVWG3WzDXMDP1TIeS9P1VUWsQD2jzQ77DIzOAezjdgJBwvQ5p7uD6SD39eJT8FXulUqcA==" saltValue="MIXDspdpmG3Jrl9DLuC46Q==" spinCount="100000" sheet="1" objects="1" scenarios="1"/>
  <pageMargins left="0.7" right="0.7" top="0.75" bottom="0.75" header="0.3" footer="0.3"/>
  <pageSetup orientation="portrait" r:id="rId9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5 9 d b f b e - 8 3 8 4 - 4 5 1 4 - b 1 9 5 - 4 7 5 b c 3 e 1 f d c a " > < C u s t o m C o n t e n t > < ! [ C D A T A [ < ? x m l   v e r s i o n = " 1 . 0 "   e n c o d i n g = " u t f - 1 6 " ? > < S e t t i n g s > < C a l c u l a t e d F i e l d s > < i t e m > < M e a s u r e N a m e > N Y C   A r e a < / M e a s u r e N a m e > < D i s p l a y N a m e > N Y C   A r e a < / D i s p l a y N a m e > < V i s i b l e > F a l s e < / V i s i b l e > < / i t e m > < i t e m > < M e a s u r e N a m e > B o r o u g h s < / M e a s u r e N a m e > < D i s p l a y N a m e > B o r o u g h s < / D i s p l a y N a m e > < V i s i b l e > F a l s e < / V i s i b l e > < / i t e m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 T o t .   V i o l e n t < / M e a s u r e N a m e > < D i s p l a y N a m e > T o t .   V i o l e n t < / D i s p l a y N a m e > < V i s i b l e > F a l s e < / V i s i b l e > < / i t e m > < i t e m > < M e a s u r e N a m e > T o t .   N o n v i o l e n t < / M e a s u r e N a m e > < D i s p l a y N a m e > T o t .   N o n v i o l e n t 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 %   o f   C r i m e   -   V i o l e n t < / M e a s u r e N a m e > < D i s p l a y N a m e > C u m .   %   o f   C r i m e   -   V i o l e n t < / D i s p l a y N a m e > < V i s i b l e > F a l s e < / V i s i b l e > < / i t e m > < i t e m > < M e a s u r e N a m e > C u m .   %   o f   C r i m e   -   N o n v i o l e n t < / M e a s u r e N a m e > < D i s p l a y N a m e > C u m .   %   o f   C r i m e   -   N o n v i o l e n t < / D i s p l a y N a m e > < V i s i b l e > F a l s e < / V i s i b l e > < / i t e m > < i t e m > < M e a s u r e N a m e > T o t a l   P o p .   D e n s i t y < / M e a s u r e N a m e > < D i s p l a y N a m e > T o t a l   P o p .   D e n s i t y < / D i s p l a y N a m e > < V i s i b l e > F a l s e < / V i s i b l e > < / i t e m > < i t e m > < M e a s u r e N a m e > M e d i a n   d e n s i t y < / M e a s u r e N a m e > < D i s p l a y N a m e > M e d i a n   d e n s i t y < / D i s p l a y N a m e > < V i s i b l e > F a l s e < / V i s i b l e > < / i t e m > < i t e m > < M e a s u r e N a m e > m e d i a n   C . R < / M e a s u r e N a m e > < D i s p l a y N a m e > m e d i a n   C . R < / D i s p l a y N a m e > < V i s i b l e > F a l s e < / V i s i b l e > < / i t e m > < i t e m > < M e a s u r e N a m e > m e d i a n   %   o f   c r i m e   -   V < / M e a s u r e N a m e > < D i s p l a y N a m e > m e d i a n   %   o f   c r i m e   -   V 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2 e d f 2 b f - 6 7 7 5 - 4 3 4 c - a 3 3 5 - a e e 6 9 1 b e 6 5 0 6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1 4 , T a b l e 4 , T a b l e 1 3 , T a b l e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1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 P r e c i n c t < / s t r i n g > < / k e y > < v a l u e > < i n t > 8 6 < / i n t > < / v a l u e > < / i t e m > < i t e m > < k e y > < s t r i n g > P o p u l a t i o n < / s t r i n g > < / k e y > < v a l u e > < i n t > 1 3 7 < / i n t > < / v a l u e > < / i t e m > < i t e m > < k e y > < s t r i n g > A l l   C r i m e s < / s t r i n g > < / k e y > < v a l u e > < i n t > 1 4 4 < / i n t > < / v a l u e > < / i t e m > < i t e m > < k e y > < s t r i n g > V i o l e n t   C r i m e s < / s t r i n g > < / k e y > < v a l u e > < i n t > 2 1 2 < / i n t > < / v a l u e > < / i t e m > < i t e m > < k e y > < s t r i n g > N o n - V i o l e n t   C r i m e s < / s t r i n g > < / k e y > < v a l u e > < i n t > 1 8 1 < / i n t > < / v a l u e > < / i t e m > < i t e m > < k e y > < s t r i n g > C r i m e   R a t e < / s t r i n g > < / k e y > < v a l u e > < i n t > 1 7 7 < / i n t > < / v a l u e > < / i t e m > < i t e m > < k e y > < s t r i n g > V i o l e n t   % < / s t r i n g > < / k e y > < v a l u e > < i n t > 1 9 2 < / i n t > < / v a l u e > < / i t e m > < i t e m > < k e y > < s t r i n g > N o n - v i o l e n t   % < / s t r i n g > < / k e y > < v a l u e > < i n t > 1 9 9 < / i n t > < / v a l u e > < / i t e m > < i t e m > < k e y > < s t r i n g > M u r d e r < / s t r i n g > < / k e y > < v a l u e > < i n t > 1 3 9 < / i n t > < / v a l u e > < / i t e m > < i t e m > < k e y > < s t r i n g > R a p e < / s t r i n g > < / k e y > < v a l u e > < i n t > 8 9 < / i n t > < / v a l u e > < / i t e m > < i t e m > < k e y > < s t r i n g > R o b b e r y < / s t r i n g > < / k e y > < v a l u e > < i n t > 8 8 < / i n t > < / v a l u e > < / i t e m > < i t e m > < k e y > < s t r i n g > F e l .   A s s a u l t < / s t r i n g > < / k e y > < v a l u e > < i n t > 1 0 7 < / i n t > < / v a l u e > < / i t e m > < i t e m > < k e y > < s t r i n g > B u r g l a r y < / s t r i n g > < / k e y > < v a l u e > < i n t > 8 7 < / i n t > < / v a l u e > < / i t e m > < i t e m > < k e y > < s t r i n g > G r .   L a r c e n y < / s t r i n g > < / k e y > < v a l u e > < i n t > 1 7 1 < / i n t > < / v a l u e > < / i t e m > < i t e m > < k e y > < s t r i n g > G . L . A < / s t r i n g > < / k e y > < v a l u e > < i n t > 6 8 < / i n t > < / v a l u e > < / i t e m > < i t e m > < k e y > < s t r i n g > V i o l e n t   C r i m e   r a t e < / s t r i n g > < / k e y > < v a l u e > < i n t > 1 5 0 < / i n t > < / v a l u e > < / i t e m > < i t e m > < k e y > < s t r i n g > N - V   c r i m e   r a t e < / s t r i n g > < / k e y > < v a l u e > < i n t > 1 2 6 < / i n t > < / v a l u e > < / i t e m > < / C o l u m n W i d t h s > < C o l u m n D i s p l a y I n d e x > < i t e m > < k e y > < s t r i n g > P r e c i n c t < / s t r i n g > < / k e y > < v a l u e > < i n t > 0 < / i n t > < / v a l u e > < / i t e m > < i t e m > < k e y > < s t r i n g > P o p u l a t i o n < / s t r i n g > < / k e y > < v a l u e > < i n t > 1 < / i n t > < / v a l u e > < / i t e m > < i t e m > < k e y > < s t r i n g > A l l   C r i m e s < / s t r i n g > < / k e y > < v a l u e > < i n t > 2 < / i n t > < / v a l u e > < / i t e m > < i t e m > < k e y > < s t r i n g > V i o l e n t   C r i m e s < / s t r i n g > < / k e y > < v a l u e > < i n t > 3 < / i n t > < / v a l u e > < / i t e m > < i t e m > < k e y > < s t r i n g > N o n - V i o l e n t   C r i m e s < / s t r i n g > < / k e y > < v a l u e > < i n t > 4 < / i n t > < / v a l u e > < / i t e m > < i t e m > < k e y > < s t r i n g > C r i m e   R a t e < / s t r i n g > < / k e y > < v a l u e > < i n t > 5 < / i n t > < / v a l u e > < / i t e m > < i t e m > < k e y > < s t r i n g > V i o l e n t   % < / s t r i n g > < / k e y > < v a l u e > < i n t > 6 < / i n t > < / v a l u e > < / i t e m > < i t e m > < k e y > < s t r i n g > N o n - v i o l e n t   % < / s t r i n g > < / k e y > < v a l u e > < i n t > 7 < / i n t > < / v a l u e > < / i t e m > < i t e m > < k e y > < s t r i n g > M u r d e r < / s t r i n g > < / k e y > < v a l u e > < i n t > 8 < / i n t > < / v a l u e > < / i t e m > < i t e m > < k e y > < s t r i n g > R a p e < / s t r i n g > < / k e y > < v a l u e > < i n t > 9 < / i n t > < / v a l u e > < / i t e m > < i t e m > < k e y > < s t r i n g > R o b b e r y < / s t r i n g > < / k e y > < v a l u e > < i n t > 1 0 < / i n t > < / v a l u e > < / i t e m > < i t e m > < k e y > < s t r i n g > F e l .   A s s a u l t < / s t r i n g > < / k e y > < v a l u e > < i n t > 1 1 < / i n t > < / v a l u e > < / i t e m > < i t e m > < k e y > < s t r i n g > B u r g l a r y < / s t r i n g > < / k e y > < v a l u e > < i n t > 1 2 < / i n t > < / v a l u e > < / i t e m > < i t e m > < k e y > < s t r i n g > G r .   L a r c e n y < / s t r i n g > < / k e y > < v a l u e > < i n t > 1 3 < / i n t > < / v a l u e > < / i t e m > < i t e m > < k e y > < s t r i n g > G . L . A < / s t r i n g > < / k e y > < v a l u e > < i n t > 1 4 < / i n t > < / v a l u e > < / i t e m > < i t e m > < k e y > < s t r i n g > V i o l e n t   C r i m e   r a t e < / s t r i n g > < / k e y > < v a l u e > < i n t > 1 5 < / i n t > < / v a l u e > < / i t e m > < i t e m > < k e y > < s t r i n g > N - V   c r i m e   r a t e 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b f a 8 2 8 f - f b b a - 4 c 8 f - a 4 4 0 - 6 8 2 b a 1 c 2 c e c 9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 C i t y   C r i m e   r a t e < / M e a s u r e N a m e > < D i s p l a y N a m e > C i t y   C r i m e   r a t e < / D i s p l a y N a m e > < V i s i b l e > F a l s e < / V i s i b l e > < / i t e m > < i t e m > < M e a s u r e N a m e > C i t y   c r i m e   t h a t   i s   V < / M e a s u r e N a m e > < D i s p l a y N a m e > C i t y   c r i m e   t h a t   i s   V < / D i s p l a y N a m e > < V i s i b l e > F a l s e < / V i s i b l e > < / i t e m > < i t e m > < M e a s u r e N a m e > C i t y   c r i m e   t h a t   i s   N - V < / M e a s u r e N a m e > < D i s p l a y N a m e > C i t y   c r i m e   t h a t   i s   N - V < / D i s p l a y N a m e > < V i s i b l e > F a l s e < / V i s i b l e > < / i t e m > < i t e m > < M e a s u r e N a m e > c i t y   v i o l e n t   c r i m e   r a t e < / M e a s u r e N a m e > < D i s p l a y N a m e > c i t y   v i o l e n t   c r i m e   r a t e < / D i s p l a y N a m e > < V i s i b l e > F a l s e < / V i s i b l e > < / i t e m > < i t e m > < M e a s u r e N a m e > c i t y   n - v   c r i m e   r a t e < / M e a s u r e N a m e > < D i s p l a y N a m e > c i t y   n - v   c r i m e   r a t e < / D i s p l a y N a m e > < V i s i b l e > F a l s e < / V i s i b l e > < / i t e m > < i t e m > < M e a s u r e N a m e > t o t .   m u r d e r s < / M e a s u r e N a m e > < D i s p l a y N a m e > t o t .   m u r d e r s < / D i s p l a y N a m e > < V i s i b l e > F a l s e < / V i s i b l e > < / i t e m > < i t e m > < M e a s u r e N a m e > t o t .   r a p e < / M e a s u r e N a m e > < D i s p l a y N a m e > t o t .   r a p e < / D i s p l a y N a m e > < V i s i b l e > F a l s e < / V i s i b l e > < / i t e m > < i t e m > < M e a s u r e N a m e > t o t .   r o b b e r y < / M e a s u r e N a m e > < D i s p l a y N a m e > t o t .   r o b b e r y < / D i s p l a y N a m e > < V i s i b l e > F a l s e < / V i s i b l e > < / i t e m > < i t e m > < M e a s u r e N a m e > t o t .   f e l o n y   a s s a u l t < / M e a s u r e N a m e > < D i s p l a y N a m e > t o t .   f e l o n y   a s s a u l t < / D i s p l a y N a m e > < V i s i b l e > F a l s e < / V i s i b l e > < / i t e m > < i t e m > < M e a s u r e N a m e > t o t .   b u r g l a r y < / M e a s u r e N a m e > < D i s p l a y N a m e > t o t .   b u r g l a r y < / D i s p l a y N a m e > < V i s i b l e > F a l s e < / V i s i b l e > < / i t e m > < i t e m > < M e a s u r e N a m e > t o t .   g r a n d   l a r c e n y < / M e a s u r e N a m e > < D i s p l a y N a m e > t o t .   g r a n d   l a r c e n y < / D i s p l a y N a m e > < V i s i b l e > F a l s e < / V i s i b l e > < / i t e m > < i t e m > < M e a s u r e N a m e > t o t .   G . L . A < / M e a s u r e N a m e > < D i s p l a y N a m e > t o t .   G . L . A < / D i s p l a y N a m e > < V i s i b l e > F a l s e < / V i s i b l e > < / i t e m > < i t e m > < M e a s u r e N a m e > T o t .   c r i m e s < / M e a s u r e N a m e > < D i s p l a y N a m e > T o t .   c r i m e s < / D i s p l a y N a m e > < V i s i b l e > F a l s e < / V i s i b l e > < / i t e m > < i t e m > < M e a s u r e N a m e > c i t y w i d e   p o p .   d e n s i t y < / M e a s u r e N a m e > < D i s p l a y N a m e > c i t y w i d e   p o p .   d e n s i t y < / D i s p l a y N a m e > < V i s i b l e > F a l s e < / V i s i b l e > < / i t e m > < i t e m > < M e a s u r e N a m e > m u r d e r   r a t e < / M e a s u r e N a m e > < D i s p l a y N a m e > m u r d e r   r a t e < / D i s p l a y N a m e > < V i s i b l e > F a l s e < / V i s i b l e > < / i t e m > < i t e m > < M e a s u r e N a m e > r a p e   r a t e < / M e a s u r e N a m e > < D i s p l a y N a m e > r a p e   r a t e < / D i s p l a y N a m e > < V i s i b l e > F a l s e < / V i s i b l e > < / i t e m > < i t e m > < M e a s u r e N a m e > r o b b e r y   r a t e < / M e a s u r e N a m e > < D i s p l a y N a m e > r o b b e r y   r a t e < / D i s p l a y N a m e > < V i s i b l e > F a l s e < / V i s i b l e > < / i t e m > < i t e m > < M e a s u r e N a m e > f e l .   a s s a u l t   r a t e < / M e a s u r e N a m e > < D i s p l a y N a m e > f e l .   a s s a u l t   r a t e < / D i s p l a y N a m e > < V i s i b l e > F a l s e < / V i s i b l e > < / i t e m > < i t e m > < M e a s u r e N a m e > b u r g l a r y   r a t e < / M e a s u r e N a m e > < D i s p l a y N a m e > b u r g l a r y   r a t e < / D i s p l a y N a m e > < V i s i b l e > F a l s e < / V i s i b l e > < / i t e m > < i t e m > < M e a s u r e N a m e > g r .   l a r c e n y   r a t e < / M e a s u r e N a m e > < D i s p l a y N a m e > g r .   l a r c e n y   r a t e < / D i s p l a y N a m e > < V i s i b l e > F a l s e < / V i s i b l e > < / i t e m > < i t e m > < M e a s u r e N a m e > G . L . A   r a t e < / M e a s u r e N a m e > < D i s p l a y N a m e > G . L . A 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6 1 d 5 9 f 1 - e 8 d 1 - 4 0 1 5 - 9 7 1 6 - a c 2 0 3 f d e 6 f c 3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f 5 1 9 c e 4 - e 7 4 4 - 4 3 1 e - 9 e b 4 - 8 1 b b 1 0 f 6 f 1 1 4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a 5 e 4 1 4 2 - e b 5 a - 4 a a 1 - 8 a 1 1 - 5 7 6 3 2 0 5 2 f 1 4 7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6 a 2 b a b b - 0 a 8 7 - 4 d 5 1 - a f 7 d - 1 b f 5 c b b b 6 c 4 1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7 f 3 5 d f 6 - 8 4 c f - 4 b 8 2 - 8 7 b 0 - a d d 3 7 9 5 1 4 0 7 6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 C i t y   C r i m e   r a t e < / M e a s u r e N a m e > < D i s p l a y N a m e > C i t y   C r i m e   r a t e < / D i s p l a y N a m e > < V i s i b l e > F a l s e < / V i s i b l e > < / i t e m > < i t e m > < M e a s u r e N a m e > C i t y   c r i m e   t h a t   i s   V < / M e a s u r e N a m e > < D i s p l a y N a m e > C i t y   c r i m e   t h a t   i s   V < / D i s p l a y N a m e > < V i s i b l e > F a l s e < / V i s i b l e > < / i t e m > < i t e m > < M e a s u r e N a m e > C i t y   c r i m e   t h a t   i s   N - V < / M e a s u r e N a m e > < D i s p l a y N a m e > C i t y   c r i m e   t h a t   i s   N - V < / D i s p l a y N a m e > < V i s i b l e > F a l s e < / V i s i b l e > < / i t e m > < i t e m > < M e a s u r e N a m e > c i t y   v i o l e n t   c r i m e   r a t e < / M e a s u r e N a m e > < D i s p l a y N a m e > c i t y   v i o l e n t   c r i m e   r a t e < / D i s p l a y N a m e > < V i s i b l e > F a l s e < / V i s i b l e > < / i t e m > < i t e m > < M e a s u r e N a m e > c i t y   n - v   c r i m e   r a t e < / M e a s u r e N a m e > < D i s p l a y N a m e > c i t y   n - v   c r i m e   r a t e < / D i s p l a y N a m e > < V i s i b l e > F a l s e < / V i s i b l e > < / i t e m > < i t e m > < M e a s u r e N a m e > t o t .   m u r d e r s < / M e a s u r e N a m e > < D i s p l a y N a m e > t o t .   m u r d e r s < / D i s p l a y N a m e > < V i s i b l e > F a l s e < / V i s i b l e > < / i t e m > < i t e m > < M e a s u r e N a m e > t o t .   r a p e < / M e a s u r e N a m e > < D i s p l a y N a m e > t o t .   r a p e < / D i s p l a y N a m e > < V i s i b l e > F a l s e < / V i s i b l e > < / i t e m > < i t e m > < M e a s u r e N a m e > t o t .   r o b b e r y < / M e a s u r e N a m e > < D i s p l a y N a m e > t o t .   r o b b e r y < / D i s p l a y N a m e > < V i s i b l e > F a l s e < / V i s i b l e > < / i t e m > < i t e m > < M e a s u r e N a m e > t o t .   f e l o n y   a s s a u l t < / M e a s u r e N a m e > < D i s p l a y N a m e > t o t .   f e l o n y   a s s a u l t < / D i s p l a y N a m e > < V i s i b l e > F a l s e < / V i s i b l e > < / i t e m > < i t e m > < M e a s u r e N a m e > t o t .   b u r g l a r y < / M e a s u r e N a m e > < D i s p l a y N a m e > t o t .   b u r g l a r y < / D i s p l a y N a m e > < V i s i b l e > F a l s e < / V i s i b l e > < / i t e m > < i t e m > < M e a s u r e N a m e > t o t .   g r a n d   l a r c e n y < / M e a s u r e N a m e > < D i s p l a y N a m e > t o t .   g r a n d   l a r c e n y < / D i s p l a y N a m e > < V i s i b l e > F a l s e < / V i s i b l e > < / i t e m > < i t e m > < M e a s u r e N a m e > t o t .   G . L . A < / M e a s u r e N a m e > < D i s p l a y N a m e > t o t .   G . L . A < / D i s p l a y N a m e > < V i s i b l e > F a l s e < / V i s i b l e > < / i t e m > < i t e m > < M e a s u r e N a m e > T o t .   c r i m e s < / M e a s u r e N a m e > < D i s p l a y N a m e > T o t .   c r i m e s < / D i s p l a y N a m e > < V i s i b l e > F a l s e < / V i s i b l e > < / i t e m > < i t e m > < M e a s u r e N a m e > c i t y w i d e   p o p .   d e n s i t y < / M e a s u r e N a m e > < D i s p l a y N a m e > c i t y w i d e   p o p .   d e n s i t y 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1 d 5 f 8 e d - f 7 8 e - 4 8 7 1 - 8 2 4 e - 4 2 c 3 3 0 2 5 d 4 3 5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 C i t y   C r i m e   r a t e < / M e a s u r e N a m e > < D i s p l a y N a m e > C i t y   C r i m e   r a t e < / D i s p l a y N a m e > < V i s i b l e > F a l s e < / V i s i b l e > < / i t e m > < i t e m > < M e a s u r e N a m e > C i t y   c r i m e   t h a t   i s   V < / M e a s u r e N a m e > < D i s p l a y N a m e > C i t y   c r i m e   t h a t   i s   V < / D i s p l a y N a m e > < V i s i b l e > F a l s e < / V i s i b l e > < / i t e m > < i t e m > < M e a s u r e N a m e > C i t y   c r i m e   t h a t   i s   N - V < / M e a s u r e N a m e > < D i s p l a y N a m e > C i t y   c r i m e   t h a t   i s   N - V < / D i s p l a y N a m e > < V i s i b l e > F a l s e < / V i s i b l e > < / i t e m > < i t e m > < M e a s u r e N a m e > c i t y   v i o l e n t   c r i m e   r a t e < / M e a s u r e N a m e > < D i s p l a y N a m e > c i t y   v i o l e n t   c r i m e   r a t e < / D i s p l a y N a m e > < V i s i b l e > F a l s e < / V i s i b l e > < / i t e m > < i t e m > < M e a s u r e N a m e > c i t y   n - v   c r i m e   r a t e < / M e a s u r e N a m e > < D i s p l a y N a m e > c i t y   n - v   c r i m e   r a t e < / D i s p l a y N a m e > < V i s i b l e > F a l s e < / V i s i b l e > < / i t e m > < i t e m > < M e a s u r e N a m e > t o t .   m u r d e r s < / M e a s u r e N a m e > < D i s p l a y N a m e > t o t .   m u r d e r s < / D i s p l a y N a m e > < V i s i b l e > F a l s e < / V i s i b l e > < / i t e m > < i t e m > < M e a s u r e N a m e > t o t .   r a p e < / M e a s u r e N a m e > < D i s p l a y N a m e > t o t .   r a p e < / D i s p l a y N a m e > < V i s i b l e > F a l s e < / V i s i b l e > < / i t e m > < i t e m > < M e a s u r e N a m e > t o t .   r o b b e r y < / M e a s u r e N a m e > < D i s p l a y N a m e > t o t .   r o b b e r y < / D i s p l a y N a m e > < V i s i b l e > F a l s e < / V i s i b l e > < / i t e m > < i t e m > < M e a s u r e N a m e > t o t .   f e l o n y   a s s a u l t < / M e a s u r e N a m e > < D i s p l a y N a m e > t o t .   f e l o n y   a s s a u l t < / D i s p l a y N a m e > < V i s i b l e > F a l s e < / V i s i b l e > < / i t e m > < i t e m > < M e a s u r e N a m e > t o t .   b u r g l a r y < / M e a s u r e N a m e > < D i s p l a y N a m e > t o t .   b u r g l a r y < / D i s p l a y N a m e > < V i s i b l e > F a l s e < / V i s i b l e > < / i t e m > < i t e m > < M e a s u r e N a m e > t o t .   g r a n d   l a r c e n y < / M e a s u r e N a m e > < D i s p l a y N a m e > t o t .   g r a n d   l a r c e n y < / D i s p l a y N a m e > < V i s i b l e > F a l s e < / V i s i b l e > < / i t e m > < i t e m > < M e a s u r e N a m e > t o t .   G . L . A < / M e a s u r e N a m e > < D i s p l a y N a m e > t o t .   G . L . A < / D i s p l a y N a m e > < V i s i b l e > F a l s e < / V i s i b l e > < / i t e m > < i t e m > < M e a s u r e N a m e > T o t .   c r i m e s < / M e a s u r e N a m e > < D i s p l a y N a m e > T o t .   c r i m e s < / D i s p l a y N a m e > < V i s i b l e > F a l s e < / V i s i b l e > < / i t e m > < i t e m > < M e a s u r e N a m e > c i t y w i d e   p o p .   d e n s i t y < / M e a s u r e N a m e > < D i s p l a y N a m e > c i t y w i d e   p o p .   d e n s i t y < / D i s p l a y N a m e > < V i s i b l e > F a l s e < / V i s i b l e > < / i t e m > < i t e m > < M e a s u r e N a m e > m u r d e r   r a t e < / M e a s u r e N a m e > < D i s p l a y N a m e > m u r d e r   r a t e < / D i s p l a y N a m e > < V i s i b l e > F a l s e < / V i s i b l e > < / i t e m > < i t e m > < M e a s u r e N a m e > r a p e   r a t e < / M e a s u r e N a m e > < D i s p l a y N a m e > r a p e   r a t e < / D i s p l a y N a m e > < V i s i b l e > F a l s e < / V i s i b l e > < / i t e m > < i t e m > < M e a s u r e N a m e > r o b b e r y   r a t e < / M e a s u r e N a m e > < D i s p l a y N a m e > r o b b e r y   r a t e < / D i s p l a y N a m e > < V i s i b l e > F a l s e < / V i s i b l e > < / i t e m > < i t e m > < M e a s u r e N a m e > f e l .   a s s a u l t   r a t e < / M e a s u r e N a m e > < D i s p l a y N a m e > f e l .   a s s a u l t   r a t e < / D i s p l a y N a m e > < V i s i b l e > F a l s e < / V i s i b l e > < / i t e m > < i t e m > < M e a s u r e N a m e > b u r g l a r y   r a t e < / M e a s u r e N a m e > < D i s p l a y N a m e > b u r g l a r y   r a t e < / D i s p l a y N a m e > < V i s i b l e > F a l s e < / V i s i b l e > < / i t e m > < i t e m > < M e a s u r e N a m e > g r .   l a r c e n y   r a t e < / M e a s u r e N a m e > < D i s p l a y N a m e > g r .   l a r c e n y   r a t e < / D i s p l a y N a m e > < V i s i b l e > F a l s e < / V i s i b l e > < / i t e m > < i t e m > < M e a s u r e N a m e > G . L . A   r a t e < / M e a s u r e N a m e > < D i s p l a y N a m e > G . L . A 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4 4 8 a 3 8 8 9 - 9 9 c 2 - 4 8 2 6 - a 8 4 9 - 5 9 8 3 4 c 5 1 b 6 c 0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 C i t y   C r i m e   r a t e < / M e a s u r e N a m e > < D i s p l a y N a m e > C i t y   C r i m e   r a t e < / D i s p l a y N a m e > < V i s i b l e > F a l s e < / V i s i b l e > < / i t e m > < i t e m > < M e a s u r e N a m e > C i t y   c r i m e   t h a t   i s   V < / M e a s u r e N a m e > < D i s p l a y N a m e > C i t y   c r i m e   t h a t   i s   V < / D i s p l a y N a m e > < V i s i b l e > F a l s e < / V i s i b l e > < / i t e m > < i t e m > < M e a s u r e N a m e > C i t y   c r i m e   t h a t   i s   N - V < / M e a s u r e N a m e > < D i s p l a y N a m e > C i t y   c r i m e   t h a t   i s   N - V < / D i s p l a y N a m e > < V i s i b l e > F a l s e < / V i s i b l e > < / i t e m > < i t e m > < M e a s u r e N a m e > c i t y   v i o l e n t   c r i m e   r a t e < / M e a s u r e N a m e > < D i s p l a y N a m e > c i t y   v i o l e n t   c r i m e   r a t e < / D i s p l a y N a m e > < V i s i b l e > F a l s e < / V i s i b l e > < / i t e m > < i t e m > < M e a s u r e N a m e > c i t y   n - v   c r i m e   r a t e < / M e a s u r e N a m e > < D i s p l a y N a m e > c i t y   n - v   c r i m e   r a t e < / D i s p l a y N a m e > < V i s i b l e > F a l s e < / V i s i b l e > < / i t e m > < i t e m > < M e a s u r e N a m e > t o t .   m u r d e r s < / M e a s u r e N a m e > < D i s p l a y N a m e > t o t .   m u r d e r s < / D i s p l a y N a m e > < V i s i b l e > F a l s e < / V i s i b l e > < / i t e m > < i t e m > < M e a s u r e N a m e > t o t .   r a p e < / M e a s u r e N a m e > < D i s p l a y N a m e > t o t .   r a p e < / D i s p l a y N a m e > < V i s i b l e > F a l s e < / V i s i b l e > < / i t e m > < i t e m > < M e a s u r e N a m e > t o t .   r o b b e r y < / M e a s u r e N a m e > < D i s p l a y N a m e > t o t .   r o b b e r y < / D i s p l a y N a m e > < V i s i b l e > F a l s e < / V i s i b l e > < / i t e m > < i t e m > < M e a s u r e N a m e > t o t .   f e l o n y   a s s a u l t < / M e a s u r e N a m e > < D i s p l a y N a m e > t o t .   f e l o n y   a s s a u l t < / D i s p l a y N a m e > < V i s i b l e > F a l s e < / V i s i b l e > < / i t e m > < i t e m > < M e a s u r e N a m e > t o t .   b u r g l a r y < / M e a s u r e N a m e > < D i s p l a y N a m e > t o t .   b u r g l a r y < / D i s p l a y N a m e > < V i s i b l e > F a l s e < / V i s i b l e > < / i t e m > < i t e m > < M e a s u r e N a m e > t o t .   g r a n d   l a r c e n y < / M e a s u r e N a m e > < D i s p l a y N a m e > t o t .   g r a n d   l a r c e n y < / D i s p l a y N a m e > < V i s i b l e > F a l s e < / V i s i b l e > < / i t e m > < i t e m > < M e a s u r e N a m e > t o t .   G . L . A < / M e a s u r e N a m e > < D i s p l a y N a m e > t o t .   G . L . A < / D i s p l a y N a m e > < V i s i b l e > F a l s e < / V i s i b l e > < / i t e m > < i t e m > < M e a s u r e N a m e > T o t .   c r i m e s < / M e a s u r e N a m e > < D i s p l a y N a m e > T o t .   c r i m e s < / D i s p l a y N a m e > < V i s i b l e > F a l s e < / V i s i b l e > < / i t e m > < i t e m > < M e a s u r e N a m e > c i t y w i d e   p o p .   d e n s i t y < / M e a s u r e N a m e > < D i s p l a y N a m e > c i t y w i d e   p o p .   d e n s i t y 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d 8 c 4 c c f - f 6 4 3 - 4 8 4 6 - 8 a d b - 4 e 0 0 7 2 7 c c c 3 0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 B o r o u g h s   M e d i a n 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 B o r o u g h s   M e d i a n 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 B o r o u g h   N a m e s 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 B o r o u g h   N a m e s 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 P o p u l a t i o n   D e n s i t y 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 P o p u l a t i o n   D e n s i t y 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  D e n s i t y 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 M e d i a n   I n c o m e 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 M e d i a n   I n c o m e 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  H o u s e h o l d 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 P r e c i n c t  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 P r e c i n c t  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 ( S q .   m i ) 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 P r e c i n c t   C r i m e s 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 P r e c i n c t   C r i m e s 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 C o l u m n s \ R o b b e r y 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 C o l u m n s \ F e l .   A s s a u l t 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 C o l u m n s \ B u r g l a r y 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 C o l u m n s \ G r .   L a r c e n y 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 C o l u m n s \ G . L . A 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  C r i m e s 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 C o l u m n s \ V i o l e n t   C r i m e s 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 C o l u m n s \ N o n - V i o l e n t   C r i m e s 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 C o l u m n s \ V i o l e n t   C r i m e 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 C o l u m n s \ N - V   c r i m e 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 C o l u m n s \ C r i m e 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 C o l u m n s \ V i o l e n t 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 C o l u m n s \ N o n - v i o l e n t 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 B o r o u g h < / s t r i n g > < / k e y > < v a l u e > < i n t > 8 8 < / i n t > < / v a l u e > < / i t e m > < / C o l u m n W i d t h s > < C o l u m n D i s p l a y I n d e x > < i t e m > < k e y > < s t r i n g > B o r o u g h 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7 9 3 4 f 1 c - 0 5 4 d - 4 0 c 1 - 8 e b 3 - 2 9 d 9 a 9 e d b 8 4 d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 T o t a l   P o p .   D e n s i t y < / M e a s u r e N a m e > < D i s p l a y N a m e > T o t a l   P o p .   D e n s i t y 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3 1 6 9 8 6 9 0 - 7 0 a 2 - 4 2 4 a - b c d a - a 0 b f 0 f a d 7 2 d 7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 C i t y   C r i m e   r a t e < / M e a s u r e N a m e > < D i s p l a y N a m e > C i t y   C r i m e   r a t e < / D i s p l a y N a m e > < V i s i b l e > F a l s e < / V i s i b l e > < / i t e m > < i t e m > < M e a s u r e N a m e > C i t y   c r i m e   t h a t   i s   V < / M e a s u r e N a m e > < D i s p l a y N a m e > C i t y   c r i m e   t h a t   i s   V < / D i s p l a y N a m e > < V i s i b l e > F a l s e < / V i s i b l e > < / i t e m > < i t e m > < M e a s u r e N a m e > C i t y   c r i m e   t h a t   i s   N - V < / M e a s u r e N a m e > < D i s p l a y N a m e > C i t y   c r i m e   t h a t   i s   N - V < / D i s p l a y N a m e > < V i s i b l e > F a l s e < / V i s i b l e > < / i t e m > < i t e m > < M e a s u r e N a m e > c i t y   v i o l e n t   c r i m e   r a t e < / M e a s u r e N a m e > < D i s p l a y N a m e > c i t y   v i o l e n t   c r i m e   r a t e < / D i s p l a y N a m e > < V i s i b l e > F a l s e < / V i s i b l e > < / i t e m > < i t e m > < M e a s u r e N a m e > c i t y   n - v   c r i m e   r a t e < / M e a s u r e N a m e > < D i s p l a y N a m e > c i t y   n - v   c r i m e   r a t e < / D i s p l a y N a m e > < V i s i b l e > F a l s e < / V i s i b l e > < / i t e m > < i t e m > < M e a s u r e N a m e > t o t .   m u r d e r s < / M e a s u r e N a m e > < D i s p l a y N a m e > t o t .   m u r d e r s < / D i s p l a y N a m e > < V i s i b l e > F a l s e < / V i s i b l e > < / i t e m > < i t e m > < M e a s u r e N a m e > t o t .   r a p e < / M e a s u r e N a m e > < D i s p l a y N a m e > t o t .   r a p e < / D i s p l a y N a m e > < V i s i b l e > F a l s e < / V i s i b l e > < / i t e m > < i t e m > < M e a s u r e N a m e > t o t .   r o b b e r y < / M e a s u r e N a m e > < D i s p l a y N a m e > t o t .   r o b b e r y < / D i s p l a y N a m e > < V i s i b l e > F a l s e < / V i s i b l e > < / i t e m > < i t e m > < M e a s u r e N a m e > t o t .   f e l o n y   a s s a u l t < / M e a s u r e N a m e > < D i s p l a y N a m e > t o t .   f e l o n y   a s s a u l t < / D i s p l a y N a m e > < V i s i b l e > F a l s e < / V i s i b l e > < / i t e m > < i t e m > < M e a s u r e N a m e > t o t .   b u r g l a r y < / M e a s u r e N a m e > < D i s p l a y N a m e > t o t .   b u r g l a r y < / D i s p l a y N a m e > < V i s i b l e > F a l s e < / V i s i b l e > < / i t e m > < i t e m > < M e a s u r e N a m e > t o t .   g r a n d   l a r c e n y < / M e a s u r e N a m e > < D i s p l a y N a m e > t o t .   g r a n d   l a r c e n y < / D i s p l a y N a m e > < V i s i b l e > F a l s e < / V i s i b l e > < / i t e m > < i t e m > < M e a s u r e N a m e > t o t .   G . L . A < / M e a s u r e N a m e > < D i s p l a y N a m e > t o t .   G . L . A < / D i s p l a y N a m e > < V i s i b l e > F a l s e < / V i s i b l e > < / i t e m > < i t e m > < M e a s u r e N a m e > T o t .   c r i m e s < / M e a s u r e N a m e > < D i s p l a y N a m e > T o t .   c r i m e s < / D i s p l a y N a m e > < V i s i b l e > F a l s e < / V i s i b l e > < / i t e m > < i t e m > < M e a s u r e N a m e > c i t y w i d e   p o p .   d e n s i t y < / M e a s u r e N a m e > < D i s p l a y N a m e > c i t y w i d e   p o p .   d e n s i t y 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0 4 1 e c c e b - 8 d 2 b - 4 e a 4 - 8 7 a a - 4 7 d 5 2 d 8 f 7 5 8 3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 C i t y   C r i m e   r a t e < / M e a s u r e N a m e > < D i s p l a y N a m e > C i t y   C r i m e   r a t e < / D i s p l a y N a m e > < V i s i b l e > F a l s e < / V i s i b l e > < / i t e m > < i t e m > < M e a s u r e N a m e > C i t y   c r i m e   t h a t   i s   V < / M e a s u r e N a m e > < D i s p l a y N a m e > C i t y   c r i m e   t h a t   i s   V < / D i s p l a y N a m e > < V i s i b l e > F a l s e < / V i s i b l e > < / i t e m > < i t e m > < M e a s u r e N a m e > C i t y   c r i m e   t h a t   i s   N - V < / M e a s u r e N a m e > < D i s p l a y N a m e > C i t y   c r i m e   t h a t   i s   N - V < / D i s p l a y N a m e > < V i s i b l e > F a l s e < / V i s i b l e > < / i t e m > < i t e m > < M e a s u r e N a m e > c i t y   v i o l e n t   c r i m e   r a t e < / M e a s u r e N a m e > < D i s p l a y N a m e > c i t y   v i o l e n t   c r i m e   r a t e < / D i s p l a y N a m e > < V i s i b l e > F a l s e < / V i s i b l e > < / i t e m > < i t e m > < M e a s u r e N a m e > c i t y   n - v   c r i m e   r a t e < / M e a s u r e N a m e > < D i s p l a y N a m e > c i t y   n - v   c r i m e   r a t e < / D i s p l a y N a m e > < V i s i b l e > F a l s e < / V i s i b l e > < / i t e m > < i t e m > < M e a s u r e N a m e > t o t .   m u r d e r s < / M e a s u r e N a m e > < D i s p l a y N a m e > t o t .   m u r d e r s < / D i s p l a y N a m e > < V i s i b l e > F a l s e < / V i s i b l e > < / i t e m > < i t e m > < M e a s u r e N a m e > t o t .   r a p e < / M e a s u r e N a m e > < D i s p l a y N a m e > t o t .   r a p e < / D i s p l a y N a m e > < V i s i b l e > F a l s e < / V i s i b l e > < / i t e m > < i t e m > < M e a s u r e N a m e > t o t .   r o b b e r y < / M e a s u r e N a m e > < D i s p l a y N a m e > t o t .   r o b b e r y < / D i s p l a y N a m e > < V i s i b l e > F a l s e < / V i s i b l e > < / i t e m > < i t e m > < M e a s u r e N a m e > t o t .   f e l o n y   a s s a u l t < / M e a s u r e N a m e > < D i s p l a y N a m e > t o t .   f e l o n y   a s s a u l t < / D i s p l a y N a m e > < V i s i b l e > F a l s e < / V i s i b l e > < / i t e m > < i t e m > < M e a s u r e N a m e > t o t .   b u r g l a r y < / M e a s u r e N a m e > < D i s p l a y N a m e > t o t .   b u r g l a r y < / D i s p l a y N a m e > < V i s i b l e > F a l s e < / V i s i b l e > < / i t e m > < i t e m > < M e a s u r e N a m e > t o t .   g r a n d   l a r c e n y < / M e a s u r e N a m e > < D i s p l a y N a m e > t o t .   g r a n d   l a r c e n y < / D i s p l a y N a m e > < V i s i b l e > F a l s e < / V i s i b l e > < / i t e m > < i t e m > < M e a s u r e N a m e > t o t .   G . L . A < / M e a s u r e N a m e > < D i s p l a y N a m e > t o t .   G . L . A < / D i s p l a y N a m e > < V i s i b l e > F a l s e < / V i s i b l e > < / i t e m > < i t e m > < M e a s u r e N a m e > T o t .   c r i m e s < / M e a s u r e N a m e > < D i s p l a y N a m e > T o t .   c r i m e s < / D i s p l a y N a m e > < V i s i b l e > F a l s e < / V i s i b l e > < / i t e m > < i t e m > < M e a s u r e N a m e > c i t y w i d e   p o p .   d e n s i t y < / M e a s u r e N a m e > < D i s p l a y N a m e > c i t y w i d e   p o p .   d e n s i t y < / D i s p l a y N a m e > < V i s i b l e > F a l s e < / V i s i b l e > < / i t e m > < i t e m > < M e a s u r e N a m e > m u r d e r   r a t e < / M e a s u r e N a m e > < D i s p l a y N a m e > m u r d e r   r a t e < / D i s p l a y N a m e > < V i s i b l e > F a l s e < / V i s i b l e > < / i t e m > < i t e m > < M e a s u r e N a m e > r a p e   r a t e < / M e a s u r e N a m e > < D i s p l a y N a m e > r a p e   r a t e < / D i s p l a y N a m e > < V i s i b l e > F a l s e < / V i s i b l e > < / i t e m > < i t e m > < M e a s u r e N a m e > r o b b e r y   r a t e < / M e a s u r e N a m e > < D i s p l a y N a m e > r o b b e r y   r a t e < / D i s p l a y N a m e > < V i s i b l e > F a l s e < / V i s i b l e > < / i t e m > < i t e m > < M e a s u r e N a m e > f e l .   a s s a u l t   r a t e < / M e a s u r e N a m e > < D i s p l a y N a m e > f e l .   a s s a u l t   r a t e < / D i s p l a y N a m e > < V i s i b l e > F a l s e < / V i s i b l e > < / i t e m > < i t e m > < M e a s u r e N a m e > b u r g l a r y   r a t e < / M e a s u r e N a m e > < D i s p l a y N a m e > b u r g l a r y   r a t e < / D i s p l a y N a m e > < V i s i b l e > F a l s e < / V i s i b l e > < / i t e m > < i t e m > < M e a s u r e N a m e > g r .   l a r c e n y   r a t e < / M e a s u r e N a m e > < D i s p l a y N a m e > g r .   l a r c e n y   r a t e < / D i s p l a y N a m e > < V i s i b l e > F a l s e < / V i s i b l e > < / i t e m > < i t e m > < M e a s u r e N a m e > G . L . A   r a t e < / M e a s u r e N a m e > < D i s p l a y N a m e > G . L . A 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9 e 3 f 0 a 8 - 7 b 4 e - 4 2 1 8 - 8 2 3 3 - d 4 f f f 5 f 8 4 d c 7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 C i t y   C r i m e   r a t e < / M e a s u r e N a m e > < D i s p l a y N a m e > C i t y   C r i m e   r a t e < / D i s p l a y N a m e > < V i s i b l e > F a l s e < / V i s i b l e > < / i t e m > < i t e m > < M e a s u r e N a m e > C i t y   c r i m e   t h a t   i s   V < / M e a s u r e N a m e > < D i s p l a y N a m e > C i t y   c r i m e   t h a t   i s   V < / D i s p l a y N a m e > < V i s i b l e > F a l s e < / V i s i b l e > < / i t e m > < i t e m > < M e a s u r e N a m e > C i t y   c r i m e   t h a t   i s   N - V < / M e a s u r e N a m e > < D i s p l a y N a m e > C i t y   c r i m e   t h a t   i s   N - V < / D i s p l a y N a m e > < V i s i b l e > F a l s e < / V i s i b l e > < / i t e m > < i t e m > < M e a s u r e N a m e > c i t y   v i o l e n t   c r i m e   r a t e < / M e a s u r e N a m e > < D i s p l a y N a m e > c i t y   v i o l e n t   c r i m e   r a t e < / D i s p l a y N a m e > < V i s i b l e > F a l s e < / V i s i b l e > < / i t e m > < i t e m > < M e a s u r e N a m e > c i t y   n - v   c r i m e   r a t e < / M e a s u r e N a m e > < D i s p l a y N a m e > c i t y   n - v   c r i m e   r a t e < / D i s p l a y N a m e > < V i s i b l e > F a l s e < / V i s i b l e > < / i t e m > < i t e m > < M e a s u r e N a m e > t o t .   m u r d e r s < / M e a s u r e N a m e > < D i s p l a y N a m e > t o t .   m u r d e r s < / D i s p l a y N a m e > < V i s i b l e > F a l s e < / V i s i b l e > < / i t e m > < i t e m > < M e a s u r e N a m e > t o t .   r a p e < / M e a s u r e N a m e > < D i s p l a y N a m e > t o t .   r a p e < / D i s p l a y N a m e > < V i s i b l e > F a l s e < / V i s i b l e > < / i t e m > < i t e m > < M e a s u r e N a m e > t o t .   r o b b e r y < / M e a s u r e N a m e > < D i s p l a y N a m e > t o t .   r o b b e r y < / D i s p l a y N a m e > < V i s i b l e > F a l s e < / V i s i b l e > < / i t e m > < i t e m > < M e a s u r e N a m e > t o t .   f e l o n y   a s s a u l t < / M e a s u r e N a m e > < D i s p l a y N a m e > t o t .   f e l o n y   a s s a u l t < / D i s p l a y N a m e > < V i s i b l e > F a l s e < / V i s i b l e > < / i t e m > < i t e m > < M e a s u r e N a m e > t o t .   b u r g l a r y < / M e a s u r e N a m e > < D i s p l a y N a m e > t o t .   b u r g l a r y < / D i s p l a y N a m e > < V i s i b l e > F a l s e < / V i s i b l e > < / i t e m > < i t e m > < M e a s u r e N a m e > t o t .   g r a n d   l a r c e n y < / M e a s u r e N a m e > < D i s p l a y N a m e > t o t .   g r a n d   l a r c e n y < / D i s p l a y N a m e > < V i s i b l e > F a l s e < / V i s i b l e > < / i t e m > < i t e m > < M e a s u r e N a m e > t o t .   G . L . A < / M e a s u r e N a m e > < D i s p l a y N a m e > t o t .   G . L . A < / D i s p l a y N a m e > < V i s i b l e > F a l s e < / V i s i b l e > < / i t e m > < i t e m > < M e a s u r e N a m e > T o t .   c r i m e s < / M e a s u r e N a m e > < D i s p l a y N a m e > T o t .   c r i m e s < / D i s p l a y N a m e > < V i s i b l e > F a l s e < / V i s i b l e > < / i t e m > < i t e m > < M e a s u r e N a m e > c i t y w i d e   p o p .   d e n s i t y < / M e a s u r e N a m e > < D i s p l a y N a m e > c i t y w i d e   p o p .   d e n s i t y < / D i s p l a y N a m e > < V i s i b l e > F a l s e < / V i s i b l e > < / i t e m > < i t e m > < M e a s u r e N a m e > m u r d e r   r a t e < / M e a s u r e N a m e > < D i s p l a y N a m e > m u r d e r   r a t e < / D i s p l a y N a m e > < V i s i b l e > F a l s e < / V i s i b l e > < / i t e m > < i t e m > < M e a s u r e N a m e > r a p e   r a t e < / M e a s u r e N a m e > < D i s p l a y N a m e > r a p e   r a t e < / D i s p l a y N a m e > < V i s i b l e > F a l s e < / V i s i b l e > < / i t e m > < i t e m > < M e a s u r e N a m e > r o b b e r y   r a t e < / M e a s u r e N a m e > < D i s p l a y N a m e > r o b b e r y   r a t e < / D i s p l a y N a m e > < V i s i b l e > F a l s e < / V i s i b l e > < / i t e m > < i t e m > < M e a s u r e N a m e > f e l .   a s s a u l t   r a t e < / M e a s u r e N a m e > < D i s p l a y N a m e > f e l .   a s s a u l t   r a t e < / D i s p l a y N a m e > < V i s i b l e > F a l s e < / V i s i b l e > < / i t e m > < i t e m > < M e a s u r e N a m e > b u r g l a r y   r a t e < / M e a s u r e N a m e > < D i s p l a y N a m e > b u r g l a r y   r a t e < / D i s p l a y N a m e > < V i s i b l e > F a l s e < / V i s i b l e > < / i t e m > < i t e m > < M e a s u r e N a m e > g r .   l a r c e n y   r a t e < / M e a s u r e N a m e > < D i s p l a y N a m e > g r .   l a r c e n y   r a t e < / D i s p l a y N a m e > < V i s i b l e > F a l s e < / V i s i b l e > < / i t e m > < i t e m > < M e a s u r e N a m e > G . L . A   r a t e < / M e a s u r e N a m e > < D i s p l a y N a m e > G . L . A 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1 d c f 5 c e 6 - b 9 5 9 - 4 b a 6 - 9 c 5 c - 8 5 9 2 9 1 d a f f 3 9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0 4 b f d f a 5 - f 7 d 1 - 4 e f 6 - 9 2 2 2 - 4 0 b 1 b b b 4 3 c 9 d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 B o r o u g h < / s t r i n g > < / k e y > < v a l u e > < i n t > 8 8 < / i n t > < / v a l u e > < / i t e m > < i t e m > < k e y > < s t r i n g > P o p u l a t i o n   D e n s i t y < / s t r i n g > < / k e y > < v a l u e > < i n t > 1 5 3 < / i n t > < / v a l u e > < / i t e m > < / C o l u m n W i d t h s > < C o l u m n D i s p l a y I n d e x > < i t e m > < k e y > < s t r i n g > B o r o u g h < / s t r i n g > < / k e y > < v a l u e > < i n t > 0 < / i n t > < / v a l u e > < / i t e m > < i t e m > < k e y > < s t r i n g > P o p u l a t i o n   D e n s i t y 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 M e d i a n   I n c o m e 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 M e d i a n   I n c o m e 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 M e d i a n   H o u s e h o l d   I n c o m e < / K e y > < / D i a g r a m O b j e c t K e y > < D i a g r a m O b j e c t K e y > < K e y > M e a s u r e s \ S u m   o f   M e d i a n   H o u s e h o l d   I n c o m e \ T a g I n f o \ F o r m u l a < / K e y > < / D i a g r a m O b j e c t K e y > < D i a g r a m O b j e c t K e y > < K e y > M e a s u r e s \ S u m   o f   M e d i a n   H o u s e h o l d   I n c o m e \ T a g I n f o \ V a l u e < / K e y > < / D i a g r a m O b j e c t K e y > < D i a g r a m O b j e c t K e y > < K e y > M e a s u r e s \ A v e r a g e   o f   M e d i a n   H o u s e h o l d   I n c o m e < / K e y > < / D i a g r a m O b j e c t K e y > < D i a g r a m O b j e c t K e y > < K e y > M e a s u r e s \ A v e r a g e   o f   M e d i a n   H o u s e h o l d   I n c o m e \ T a g I n f o \ F o r m u l a < / K e y > < / D i a g r a m O b j e c t K e y > < D i a g r a m O b j e c t K e y > < K e y > M e a s u r e s \ A v e r a g e   o f   M e d i a n   H o u s e h o l d   I n c o m e \ T a g I n f o \ V a l u e < / K e y > < / D i a g r a m O b j e c t K e y > < D i a g r a m O b j e c t K e y > < K e y > C o l u m n s \ Z i p   C o d e < / K e y > < / D i a g r a m O b j e c t K e y > < D i a g r a m O b j e c t K e y > < K e y > C o l u m n s \ B o r o u g h < / K e y > < / D i a g r a m O b j e c t K e y > < D i a g r a m O b j e c t K e y > < K e y > C o l u m n s \ M e d i a n   H o u s e h o l d   I n c o m e < / K e y > < / D i a g r a m O b j e c t K e y > < D i a g r a m O b j e c t K e y > < K e y > L i n k s \ & l t ; C o l u m n s \ S u m   o f   M e d i a n   H o u s e h o l d   I n c o m e & g t ; - & l t ; M e a s u r e s \ M e d i a n   H o u s e h o l d   I n c o m e & g t ; < / K e y > < / D i a g r a m O b j e c t K e y > < D i a g r a m O b j e c t K e y > < K e y > L i n k s \ & l t ; C o l u m n s \ S u m   o f   M e d i a n   H o u s e h o l d   I n c o m e & g t ; - & l t ; M e a s u r e s \ M e d i a n   H o u s e h o l d   I n c o m e & g t ; \ C O L U M N < / K e y > < / D i a g r a m O b j e c t K e y > < D i a g r a m O b j e c t K e y > < K e y > L i n k s \ & l t ; C o l u m n s \ S u m   o f   M e d i a n   H o u s e h o l d   I n c o m e & g t ; - & l t ; M e a s u r e s \ M e d i a n   H o u s e h o l d   I n c o m e & g t ; \ M E A S U R E < / K e y > < / D i a g r a m O b j e c t K e y > < D i a g r a m O b j e c t K e y > < K e y > L i n k s \ & l t ; C o l u m n s \ A v e r a g e   o f   M e d i a n   H o u s e h o l d   I n c o m e & g t ; - & l t ; M e a s u r e s \ M e d i a n   H o u s e h o l d   I n c o m e & g t ; < / K e y > < / D i a g r a m O b j e c t K e y > < D i a g r a m O b j e c t K e y > < K e y > L i n k s \ & l t ; C o l u m n s \ A v e r a g e   o f   M e d i a n   H o u s e h o l d   I n c o m e & g t ; - & l t ; M e a s u r e s \ M e d i a n   H o u s e h o l d   I n c o m e & g t ; \ C O L U M N < / K e y > < / D i a g r a m O b j e c t K e y > < D i a g r a m O b j e c t K e y > < K e y > L i n k s \ & l t ; C o l u m n s \ A v e r a g e   o f   M e d i a n   H o u s e h o l d   I n c o m e & g t ; - & l t ; M e a s u r e s \ M e d i a n   H o u s e h o l d   I n c o m e & g t ; \ M E A S U R E 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 1 < / C o l u m n > < L a y e d O u t > t r u e < / L a y e d O u t > < R o w > 4 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 M e d i a n   H o u s e h o l d   I n c o m e 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 M e d i a n   H o u s e h o l d 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 M e d i a n   H o u s e h o l d 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 M e d i a n   H o u s e h o l d   I n c o m e 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 M e d i a n   H o u s e h o l d 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 M e d i a n   H o u s e h o l d 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  H o u s e h o l d   I n c o m e 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 M e d i a n   H o u s e h o l d   I n c o m e & g t ; - & l t ; M e a s u r e s \ M e d i a n   H o u s e h o l d  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 M e d i a n   H o u s e h o l d   I n c o m e & g t ; - & l t ; M e a s u r e s \ M e d i a n   H o u s e h o l d  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 M e d i a n   H o u s e h o l d   I n c o m e & g t ; - & l t ; M e a s u r e s \ M e d i a n   H o u s e h o l d  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 M e d i a n   H o u s e h o l d   I n c o m e & g t ; - & l t ; M e a s u r e s \ M e d i a n   H o u s e h o l d  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 M e d i a n   H o u s e h o l d   I n c o m e & g t ; - & l t ; M e a s u r e s \ M e d i a n   H o u s e h o l d  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 M e d i a n   H o u s e h o l d   I n c o m e & g t ; - & l t ; M e a s u r e s \ M e d i a n   H o u s e h o l d   I n c o m e & g t ; \ M E A S U R E 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 B o r o u g h   N a m e s 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 B o r o u g h   N a m e s 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 C o l u m n s \ B o r o u g h 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 P o p u l a t i o n   D e n s i t y 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 P o p u l a t i o n   D e n s i t y 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 P o p u l a t i o n   D e n s i t y < / K e y > < / D i a g r a m O b j e c t K e y > < D i a g r a m O b j e c t K e y > < K e y > M e a s u r e s \ S u m   o f   P o p u l a t i o n   D e n s i t y \ T a g I n f o \ F o r m u l a < / K e y > < / D i a g r a m O b j e c t K e y > < D i a g r a m O b j e c t K e y > < K e y > M e a s u r e s \ S u m   o f   P o p u l a t i o n   D e n s i t y \ T a g I n f o \ V a l u e < / K e y > < / D i a g r a m O b j e c t K e y > < D i a g r a m O b j e c t K e y > < K e y > C o l u m n s \ B o r o u g h < / K e y > < / D i a g r a m O b j e c t K e y > < D i a g r a m O b j e c t K e y > < K e y > C o l u m n s \ P o p u l a t i o n   D e n s i t y < / K e y > < / D i a g r a m O b j e c t K e y > < D i a g r a m O b j e c t K e y > < K e y > L i n k s \ & l t ; C o l u m n s \ S u m   o f   P o p u l a t i o n   D e n s i t y & g t ; - & l t ; M e a s u r e s \ P o p u l a t i o n   D e n s i t y & g t ; < / K e y > < / D i a g r a m O b j e c t K e y > < D i a g r a m O b j e c t K e y > < K e y > L i n k s \ & l t ; C o l u m n s \ S u m   o f   P o p u l a t i o n   D e n s i t y & g t ; - & l t ; M e a s u r e s \ P o p u l a t i o n   D e n s i t y & g t ; \ C O L U M N < / K e y > < / D i a g r a m O b j e c t K e y > < D i a g r a m O b j e c t K e y > < K e y > L i n k s \ & l t ; C o l u m n s \ S u m   o f   P o p u l a t i o n   D e n s i t y & g t ; - & l t ; M e a s u r e s \ P o p u l a t i o n   D e n s i t y & g t ; \ M E A S U R E 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 P o p u l a t i o n   D e n s i t y 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 P o p u l a t i o n   D e n s i t y \ T a g I n f o \ F o r m u l a 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 P o p u l a t i o n   D e n s i t y \ T a g I n f o \ V a l u e 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  D e n s i t y 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 P o p u l a t i o n   D e n s i t y & g t ; - & l t ; M e a s u r e s \ P o p u l a t i o n   D e n s i t y & g t ; 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  D e n s i t y & g t ; - & l t ; M e a s u r e s \ P o p u l a t i o n   D e n s i t y & g t ; \ C O L U M N 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  D e n s i t y & g t ; - & l t ; M e a s u r e s \ P o p u l a t i o n   D e n s i t y & g t ; \ M E A S U R E 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 P r e c i n c t   L o c a t i o n s 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 P r e c i n c t   L o c a t i o n s 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 A r e a   ( S q .   m i ) < / K e y > < / D i a g r a m O b j e c t K e y > < D i a g r a m O b j e c t K e y > < K e y > M e a s u r e s \ S u m   o f   A r e a   ( S q .   m i ) \ T a g I n f o \ F o r m u l a < / K e y > < / D i a g r a m O b j e c t K e y > < D i a g r a m O b j e c t K e y > < K e y > M e a s u r e s \ S u m   o f   A r e a   ( S q .   m i ) \ T a g I n f o \ V a l u e < / K e y > < / D i a g r a m O b j e c t K e y > < D i a g r a m O b j e c t K e y > < K e y > M e a s u r e s \ C o u n t   o f   B o r o u g h < / K e y > < / D i a g r a m O b j e c t K e y > < D i a g r a m O b j e c t K e y > < K e y > M e a s u r e s \ C o u n t   o f   B o r o u g h \ T a g I n f o \ F o r m u l a < / K e y > < / D i a g r a m O b j e c t K e y > < D i a g r a m O b j e c t K e y > < K e y > M e a s u r e s \ C o u n t   o f   B o r o u g h \ T a g I n f o \ V a l u e < / K e y > < / D i a g r a m O b j e c t K e y > < D i a g r a m O b j e c t K e y > < K e y > M e a s u r e s \ T o t a l   a r e a < / K e y > < / D i a g r a m O b j e c t K e y > < D i a g r a m O b j e c t K e y > < K e y > M e a s u r e s \ T o t a l   a r e a \ T a g I n f o \ F o r m u l a < / K e y > < / D i a g r a m O b j e c t K e y > < D i a g r a m O b j e c t K e y > < K e y > M e a s u r e s \ T o t a l   a r e a \ T a g I n f o \ V a l u e < / K e y > < / D i a g r a m O b j e c t K e y > < D i a g r a m O b j e c t K e y > < K e y > M e a s u r e s \ c i t y w i d e   p o p .   d e n s i t y < / K e y > < / D i a g r a m O b j e c t K e y > < D i a g r a m O b j e c t K e y > < K e y > M e a s u r e s \ c i t y w i d e   p o p .   d e n s i t y \ T a g I n f o \ F o r m u l a < / K e y > < / D i a g r a m O b j e c t K e y > < D i a g r a m O b j e c t K e y > < K e y > M e a s u r e s \ c i t y w i d e   p o p .   d e n s i t y \ T a g I n f o \ V a l u e < / K e y > < / D i a g r a m O b j e c t K e y > < D i a g r a m O b j e c t K e y > < K e y > C o l u m n s \ P r e c i n c t < / K e y > < / D i a g r a m O b j e c t K e y > < D i a g r a m O b j e c t K e y > < K e y > C o l u m n s \ B o r o u g h < / K e y > < / D i a g r a m O b j e c t K e y > < D i a g r a m O b j e c t K e y > < K e y > C o l u m n s \ A r e a   ( S q .   m i ) < / K e y > < / D i a g r a m O b j e c t K e y > < D i a g r a m O b j e c t K e y > < K e y > L i n k s \ & l t ; C o l u m n s \ S u m   o f   A r e a   ( S q .   m i ) & g t ; - & l t ; M e a s u r e s \ A r e a   ( S q .   m i ) & g t ; < / K e y > < / D i a g r a m O b j e c t K e y > < D i a g r a m O b j e c t K e y > < K e y > L i n k s \ & l t ; C o l u m n s \ S u m   o f   A r e a   ( S q .   m i ) & g t ; - & l t ; M e a s u r e s \ A r e a   ( S q .   m i ) & g t ; \ C O L U M N < / K e y > < / D i a g r a m O b j e c t K e y > < D i a g r a m O b j e c t K e y > < K e y > L i n k s \ & l t ; C o l u m n s \ S u m   o f   A r e a   ( S q .   m i ) & g t ; - & l t ; M e a s u r e s \ A r e a   ( S q .   m i ) & g t ; \ M E A S U R E < / K e y > < / D i a g r a m O b j e c t K e y > < D i a g r a m O b j e c t K e y > < K e y > L i n k s \ & l t ; C o l u m n s \ C o u n t   o f   B o r o u g h & g t ; - & l t ; M e a s u r e s \ B o r o u g h & g t ; < / K e y > < / D i a g r a m O b j e c t K e y > < D i a g r a m O b j e c t K e y > < K e y > L i n k s \ & l t ; C o l u m n s \ C o u n t   o f   B o r o u g h & g t ; - & l t ; M e a s u r e s \ B o r o u g h & g t ; \ C O L U M N < / K e y > < / D i a g r a m O b j e c t K e y > < D i a g r a m O b j e c t K e y > < K e y > L i n k s \ & l t ; C o l u m n s \ C o u n t   o f   B o r o u g h & g t ; - & l t ; M e a s u r e s \ B o r o u g h & g t ; \ M E A S U R E 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 1 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 A r e a   ( S q .   m i ) 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 A r e a   ( S q .   m i ) \ T a g I n f o \ F o r m u l a 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 A r e a   ( S q .   m i ) \ T a g I n f o \ V a l u e 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 B o r o u g h 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 B o r o u g h \ T a g I n f o \ F o r m u l a 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 B o r o u g h \ T a g I n f o \ V a l u e 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 a r e a 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 a r e a \ T a g I n f o \ F o r m u l a 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 a r e a \ T a g I n f o \ V a l u e 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 M e a s u r e s \ c i t y w i d e   p o p .   d e n s i t y 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 M e a s u r e s \ c i t y w i d e   p o p .   d e n s i t y \ T a g I n f o \ F o r m u l a 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 M e a s u r e s \ c i t y w i d e   p o p .   d e n s i t y \ T a g I n f o \ V a l u e 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 ( S q .   m i ) 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 A r e a   ( S q .   m i ) & g t ; - & l t ; M e a s u r e s \ A r e a   ( S q .   m i ) & g t ; 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 A r e a   ( S q .   m i ) & g t ; - & l t ; M e a s u r e s \ A r e a   ( S q .   m i ) & g t ; \ C O L U M N 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 A r e a   ( S q .   m i ) & g t ; - & l t ; M e a s u r e s \ A r e a   ( S q .   m i ) & g t ; \ M E A S U R E 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 B o r o u g h & g t ; - & l t ; M e a s u r e s \ B o r o u g h & g t ; 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 B o r o u g h & g t ; - & l t ; M e a s u r e s \ B o r o u g h & g t ; \ C O L U M N 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 B o r o u g h & g t ; - & l t ; M e a s u r e s \ B o r o u g h & g t ; \ M E A S U R E 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 T a g s \ T a b l e s \ & l t ; T a b l e s \ B o r o u g h   N a m e s & g t ; < / K e y > < / D i a g r a m O b j e c t K e y > < D i a g r a m O b j e c t K e y > < K e y > D y n a m i c   T a g s \ T a b l e s \ & l t ; T a b l e s \ B o r o u g h s   M e d i a n & g t ; < / K e y > < / D i a g r a m O b j e c t K e y > < D i a g r a m O b j e c t K e y > < K e y > D y n a m i c   T a g s \ T a b l e s \ & l t ; T a b l e s \ P o p u l a t i o n   D e n s i t y & g t ; < / K e y > < / D i a g r a m O b j e c t K e y > < D i a g r a m O b j e c t K e y > < K e y > D y n a m i c   T a g s \ T a b l e s \ & l t ; T a b l e s \ P r e c i n c t   L o c a t i o n s & g t ; < / K e y > < / D i a g r a m O b j e c t K e y > < D i a g r a m O b j e c t K e y > < K e y > D y n a m i c   T a g s \ T a b l e s \ & l t ; T a b l e s \ P r e c i n c t   C r i m e s & g t ; < / K e y > < / D i a g r a m O b j e c t K e y > < D i a g r a m O b j e c t K e y > < K e y > T a b l e s \ B o r o u g h   N a m e s < / K e y > < / D i a g r a m O b j e c t K e y > < D i a g r a m O b j e c t K e y > < K e y > T a b l e s \ B o r o u g h   N a m e s \ C o l u m n s \ B o r o u g h < / K e y > < / D i a g r a m O b j e c t K e y > < D i a g r a m O b j e c t K e y > < K e y > T a b l e s \ B o r o u g h s   M e d i a n < / K e y > < / D i a g r a m O b j e c t K e y > < D i a g r a m O b j e c t K e y > < K e y > T a b l e s \ B o r o u g h s   M e d i a n \ C o l u m n s \ B o r o u g h < / K e y > < / D i a g r a m O b j e c t K e y > < D i a g r a m O b j e c t K e y > < K e y > T a b l e s \ B o r o u g h s   M e d i a n \ C o l u m n s \ M e d i a n < / K e y > < / D i a g r a m O b j e c t K e y > < D i a g r a m O b j e c t K e y > < K e y > T a b l e s \ B o r o u g h s   M e d i a n \ M e a s u r e s \ S u m   o f   M e d i a n < / K e y > < / D i a g r a m O b j e c t K e y > < D i a g r a m O b j e c t K e y > < K e y > T a b l e s \ B o r o u g h s   M e d i a n \ S u m   o f   M e d i a n \ A d d i t i o n a l   I n f o \ I m p l i c i t   M e a s u r e < / K e y > < / D i a g r a m O b j e c t K e y > < D i a g r a m O b j e c t K e y > < K e y > T a b l e s \ P o p u l a t i o n   D e n s i t y < / K e y > < / D i a g r a m O b j e c t K e y > < D i a g r a m O b j e c t K e y > < K e y > T a b l e s \ P o p u l a t i o n   D e n s i t y \ C o l u m n s \ B o r o u g h < / K e y > < / D i a g r a m O b j e c t K e y > < D i a g r a m O b j e c t K e y > < K e y > T a b l e s \ P o p u l a t i o n   D e n s i t y \ C o l u m n s \ P o p u l a t i o n   D e n s i t y < / K e y > < / D i a g r a m O b j e c t K e y > < D i a g r a m O b j e c t K e y > < K e y > T a b l e s \ P o p u l a t i o n   D e n s i t y \ M e a s u r e s \ S u m   o f   P o p u l a t i o n   D e n s i t y < / K e y > < / D i a g r a m O b j e c t K e y > < D i a g r a m O b j e c t K e y > < K e y > T a b l e s \ P o p u l a t i o n   D e n s i t y \ S u m   o f   P o p u l a t i o n   D e n s i t y \ A d d i t i o n a l   I n f o \ I m p l i c i t   M e a s u r e < / K e y > < / D i a g r a m O b j e c t K e y > < D i a g r a m O b j e c t K e y > < K e y > T a b l e s \ P r e c i n c t   L o c a t i o n s < / K e y > < / D i a g r a m O b j e c t K e y > < D i a g r a m O b j e c t K e y > < K e y > T a b l e s \ P r e c i n c t   L o c a t i o n s \ C o l u m n s \ P r e c i n c t < / K e y > < / D i a g r a m O b j e c t K e y > < D i a g r a m O b j e c t K e y > < K e y > T a b l e s \ P r e c i n c t   L o c a t i o n s \ C o l u m n s \ B o r o u g h < / K e y > < / D i a g r a m O b j e c t K e y > < D i a g r a m O b j e c t K e y > < K e y > T a b l e s \ P r e c i n c t   L o c a t i o n s \ C o l u m n s \ A r e a   ( S q .   m i ) < / K e y > < / D i a g r a m O b j e c t K e y > < D i a g r a m O b j e c t K e y > < K e y > T a b l e s \ P r e c i n c t   L o c a t i o n s \ M e a s u r e s \ S u m   o f   A r e a   ( S q .   m i ) < / K e y > < / D i a g r a m O b j e c t K e y > < D i a g r a m O b j e c t K e y > < K e y > T a b l e s \ P r e c i n c t   L o c a t i o n s \ S u m   o f   A r e a   ( S q .   m i ) \ A d d i t i o n a l   I n f o \ I m p l i c i t   M e a s u r e < / K e y > < / D i a g r a m O b j e c t K e y > < D i a g r a m O b j e c t K e y > < K e y > T a b l e s \ P r e c i n c t   L o c a t i o n s \ M e a s u r e s \ C o u n t   o f   B o r o u g h < / K e y > < / D i a g r a m O b j e c t K e y > < D i a g r a m O b j e c t K e y > < K e y > T a b l e s \ P r e c i n c t   L o c a t i o n s \ C o u n t   o f   B o r o u g h \ A d d i t i o n a l   I n f o \ I m p l i c i t   M e a s u r e < / K e y > < / D i a g r a m O b j e c t K e y > < D i a g r a m O b j e c t K e y > < K e y > T a b l e s \ P r e c i n c t   L o c a t i o n s \ M e a s u r e s \ T o t a l   a r e a < / K e y > < / D i a g r a m O b j e c t K e y > < D i a g r a m O b j e c t K e y > < K e y > T a b l e s \ P r e c i n c t   C r i m e s < / K e y > < / D i a g r a m O b j e c t K e y > < D i a g r a m O b j e c t K e y > < K e y > T a b l e s \ P r e c i n c t   C r i m e s \ C o l u m n s \ P r e c i n c t < / K e y > < / D i a g r a m O b j e c t K e y > < D i a g r a m O b j e c t K e y > < K e y > T a b l e s \ P r e c i n c t   C r i m e s \ C o l u m n s \ P o p u l a t i o n < / K e y > < / D i a g r a m O b j e c t K e y > < D i a g r a m O b j e c t K e y > < K e y > T a b l e s \ P r e c i n c t   C r i m e s \ C o l u m n s \ M u r d e r < / K e y > < / D i a g r a m O b j e c t K e y > < D i a g r a m O b j e c t K e y > < K e y > T a b l e s \ P r e c i n c t   C r i m e s \ C o l u m n s \ R a p e < / K e y > < / D i a g r a m O b j e c t K e y > < D i a g r a m O b j e c t K e y > < K e y > T a b l e s \ P r e c i n c t   C r i m e s \ C o l u m n s \ R o b b e r y < / K e y > < / D i a g r a m O b j e c t K e y > < D i a g r a m O b j e c t K e y > < K e y > T a b l e s \ P r e c i n c t   C r i m e s \ C o l u m n s \ F e l .   A s s a u l t < / K e y > < / D i a g r a m O b j e c t K e y > < D i a g r a m O b j e c t K e y > < K e y > T a b l e s \ P r e c i n c t   C r i m e s \ C o l u m n s \ B u r g l a r y < / K e y > < / D i a g r a m O b j e c t K e y > < D i a g r a m O b j e c t K e y > < K e y > T a b l e s \ P r e c i n c t   C r i m e s \ C o l u m n s \ G r .   L a r c e n y < / K e y > < / D i a g r a m O b j e c t K e y > < D i a g r a m O b j e c t K e y > < K e y > T a b l e s \ P r e c i n c t   C r i m e s \ C o l u m n s \ G . L . A < / K e y > < / D i a g r a m O b j e c t K e y > < D i a g r a m O b j e c t K e y > < K e y > T a b l e s \ P r e c i n c t   C r i m e s \ C o l u m n s \ A l l   C r i m e s < / K e y > < / D i a g r a m O b j e c t K e y > < D i a g r a m O b j e c t K e y > < K e y > T a b l e s \ P r e c i n c t   C r i m e s \ C o l u m n s \ V i o l e n t   C r i m e s < / K e y > < / D i a g r a m O b j e c t K e y > < D i a g r a m O b j e c t K e y > < K e y > T a b l e s \ P r e c i n c t   C r i m e s \ C o l u m n s \ N o n - V i o l e n t   C r i m e s < / K e y > < / D i a g r a m O b j e c t K e y > < D i a g r a m O b j e c t K e y > < K e y > T a b l e s \ P r e c i n c t   C r i m e s \ C o l u m n s \ V i o l e n t   C r i m e   r a t e < / K e y > < / D i a g r a m O b j e c t K e y > < D i a g r a m O b j e c t K e y > < K e y > T a b l e s \ P r e c i n c t   C r i m e s \ C o l u m n s \ N - V   c r i m e   r a t e < / K e y > < / D i a g r a m O b j e c t K e y > < D i a g r a m O b j e c t K e y > < K e y > T a b l e s \ P r e c i n c t   C r i m e s \ C o l u m n s \ C r i m e   R a t e < / K e y > < / D i a g r a m O b j e c t K e y > < D i a g r a m O b j e c t K e y > < K e y > T a b l e s \ P r e c i n c t   C r i m e s \ C o l u m n s \ V i o l e n t   % < / K e y > < / D i a g r a m O b j e c t K e y > < D i a g r a m O b j e c t K e y > < K e y > T a b l e s \ P r e c i n c t   C r i m e s \ C o l u m n s \ N o n - v i o l e n t   % < / K e y > < / D i a g r a m O b j e c t K e y > < D i a g r a m O b j e c t K e y > < K e y > T a b l e s \ P r e c i n c t   C r i m e s \ M e a s u r e s \ S u m   o f   P o p u l a t i o n < / K e y > < / D i a g r a m O b j e c t K e y > < D i a g r a m O b j e c t K e y > < K e y > T a b l e s \ P r e c i n c t   C r i m e s \ S u m   o f   P o p u l a t i o n \ A d d i t i o n a l   I n f o \ I m p l i c i t   M e a s u r e < / K e y > < / D i a g r a m O b j e c t K e y > < D i a g r a m O b j e c t K e y > < K e y > T a b l e s \ P r e c i n c t   C r i m e s \ M e a s u r e s \ S u m   o f   A l l   C r i m e s < / K e y > < / D i a g r a m O b j e c t K e y > < D i a g r a m O b j e c t K e y > < K e y > T a b l e s \ P r e c i n c t   C r i m e s \ S u m   o f   A l l   C r i m e s \ A d d i t i o n a l   I n f o \ I m p l i c i t   M e a s u r e < / K e y > < / D i a g r a m O b j e c t K e y > < D i a g r a m O b j e c t K e y > < K e y > T a b l e s \ P r e c i n c t   C r i m e s \ M e a s u r e s \ C o u n t   o f   P r e c i n c t < / K e y > < / D i a g r a m O b j e c t K e y > < D i a g r a m O b j e c t K e y > < K e y > T a b l e s \ P r e c i n c t   C r i m e s \ C o u n t   o f   P r e c i n c t \ A d d i t i o n a l   I n f o \ I m p l i c i t   M e a s u r e < / K e y > < / D i a g r a m O b j e c t K e y > < D i a g r a m O b j e c t K e y > < K e y > T a b l e s \ P r e c i n c t   C r i m e s \ M e a s u r e s \ S u m   o f   V i o l e n t   C r i m e s < / K e y > < / D i a g r a m O b j e c t K e y > < D i a g r a m O b j e c t K e y > < K e y > T a b l e s \ P r e c i n c t   C r i m e s \ S u m   o f   V i o l e n t   C r i m e s \ A d d i t i o n a l   I n f o \ I m p l i c i t   M e a s u r e < / K e y > < / D i a g r a m O b j e c t K e y > < D i a g r a m O b j e c t K e y > < K e y > T a b l e s \ P r e c i n c t   C r i m e s \ M e a s u r e s \ S u m   o f   V i o l e n t   % < / K e y > < / D i a g r a m O b j e c t K e y > < D i a g r a m O b j e c t K e y > < K e y > T a b l e s \ P r e c i n c t   C r i m e s \ S u m   o f   V i o l e n t   % \ A d d i t i o n a l   I n f o \ I m p l i c i t   M e a s u r e < / K e y > < / D i a g r a m O b j e c t K e y > < D i a g r a m O b j e c t K e y > < K e y > T a b l e s \ P r e c i n c t   C r i m e s \ M e a s u r e s \ S u m   o f   N o n - V i o l e n t   C r i m e s < / K e y > < / D i a g r a m O b j e c t K e y > < D i a g r a m O b j e c t K e y > < K e y > T a b l e s \ P r e c i n c t   C r i m e s \ S u m   o f   N o n - V i o l e n t   C r i m e s \ A d d i t i o n a l   I n f o \ I m p l i c i t   M e a s u r e < / K e y > < / D i a g r a m O b j e c t K e y > < D i a g r a m O b j e c t K e y > < K e y > T a b l e s \ P r e c i n c t   C r i m e s \ M e a s u r e s \ S u m   o f   N o n - v i o l e n t   % < / K e y > < / D i a g r a m O b j e c t K e y > < D i a g r a m O b j e c t K e y > < K e y > T a b l e s \ P r e c i n c t   C r i m e s \ S u m   o f   N o n - v i o l e n t   % \ A d d i t i o n a l   I n f o \ I m p l i c i t   M e a s u r e < / K e y > < / D i a g r a m O b j e c t K e y > < D i a g r a m O b j e c t K e y > < K e y > T a b l e s \ P r e c i n c t   C r i m e s \ M e a s u r e s \ S u m   o f   C r i m e   R a t e < / K e y > < / D i a g r a m O b j e c t K e y > < D i a g r a m O b j e c t K e y > < K e y > T a b l e s \ P r e c i n c t   C r i m e s \ S u m   o f   C r i m e   R a t e \ A d d i t i o n a l   I n f o \ I m p l i c i t   M e a s u r e < / K e y > < / D i a g r a m O b j e c t K e y > < D i a g r a m O b j e c t K e y > < K e y > T a b l e s \ P r e c i n c t   C r i m e s \ M e a s u r e s \ A v e r a g e   o f   C r i m e   R a t e < / K e y > < / D i a g r a m O b j e c t K e y > < D i a g r a m O b j e c t K e y > < K e y > T a b l e s \ P r e c i n c t   C r i m e s \ A v e r a g e   o f   C r i m e   R a t e \ A d d i t i o n a l   I n f o \ I m p l i c i t   M e a s u r e < / K e y > < / D i a g r a m O b j e c t K e y > < D i a g r a m O b j e c t K e y > < K e y > T a b l e s \ P r e c i n c t   C r i m e s \ M e a s u r e s \ S u m   o f   B u r g l a r y < / K e y > < / D i a g r a m O b j e c t K e y > < D i a g r a m O b j e c t K e y > < K e y > T a b l e s \ P r e c i n c t   C r i m e s \ S u m   o f   B u r g l a r y \ A d d i t i o n a l   I n f o \ I m p l i c i t   M e a s u r e < / K e y > < / D i a g r a m O b j e c t K e y > < D i a g r a m O b j e c t K e y > < K e y > T a b l e s \ P r e c i n c t   C r i m e s \ M e a s u r e s \ S u m   o f   F e l .   A s s a u l t < / K e y > < / D i a g r a m O b j e c t K e y > < D i a g r a m O b j e c t K e y > < K e y > T a b l e s \ P r e c i n c t   C r i m e s \ S u m   o f   F e l .   A s s a u l t \ A d d i t i o n a l   I n f o \ I m p l i c i t   M e a s u r e < / K e y > < / D i a g r a m O b j e c t K e y > < D i a g r a m O b j e c t K e y > < K e y > T a b l e s \ P r e c i n c t   C r i m e s \ M e a s u r e s \ S u m   o f   G . L . A < / K e y > < / D i a g r a m O b j e c t K e y > < D i a g r a m O b j e c t K e y > < K e y > T a b l e s \ P r e c i n c t   C r i m e s \ S u m   o f   G . L . A \ A d d i t i o n a l   I n f o \ I m p l i c i t   M e a s u r e < / K e y > < / D i a g r a m O b j e c t K e y > < D i a g r a m O b j e c t K e y > < K e y > T a b l e s \ P r e c i n c t   C r i m e s \ M e a s u r e s \ S u m   o f   G r .   L a r c e n y < / K e y > < / D i a g r a m O b j e c t K e y > < D i a g r a m O b j e c t K e y > < K e y > T a b l e s \ P r e c i n c t   C r i m e s \ S u m   o f   G r .   L a r c e n y \ A d d i t i o n a l   I n f o \ I m p l i c i t   M e a s u r e < / K e y > < / D i a g r a m O b j e c t K e y > < D i a g r a m O b j e c t K e y > < K e y > T a b l e s \ P r e c i n c t   C r i m e s \ M e a s u r e s \ S u m   o f   M u r d e r < / K e y > < / D i a g r a m O b j e c t K e y > < D i a g r a m O b j e c t K e y > < K e y > T a b l e s \ P r e c i n c t   C r i m e s \ S u m   o f   M u r d e r \ A d d i t i o n a l   I n f o \ I m p l i c i t   M e a s u r e < / K e y > < / D i a g r a m O b j e c t K e y > < D i a g r a m O b j e c t K e y > < K e y > T a b l e s \ P r e c i n c t   C r i m e s \ M e a s u r e s \ S u m   o f   R a p e < / K e y > < / D i a g r a m O b j e c t K e y > < D i a g r a m O b j e c t K e y > < K e y > T a b l e s \ P r e c i n c t   C r i m e s \ S u m   o f   R a p e \ A d d i t i o n a l   I n f o \ I m p l i c i t   M e a s u r e < / K e y > < / D i a g r a m O b j e c t K e y > < D i a g r a m O b j e c t K e y > < K e y > T a b l e s \ P r e c i n c t   C r i m e s \ M e a s u r e s \ S u m   o f   R o b b e r y < / K e y > < / D i a g r a m O b j e c t K e y > < D i a g r a m O b j e c t K e y > < K e y > T a b l e s \ P r e c i n c t   C r i m e s \ S u m   o f   R o b b e r y \ A d d i t i o n a l   I n f o \ I m p l i c i t   M e a s u r e < / K e y > < / D i a g r a m O b j e c t K e y > < D i a g r a m O b j e c t K e y > < K e y > T a b l e s \ P r e c i n c t   C r i m e s \ M e a s u r e s \ T o t a l   P o p . < / K e y > < / D i a g r a m O b j e c t K e y > < D i a g r a m O b j e c t K e y > < K e y > T a b l e s \ P r e c i n c t   C r i m e s \ M e a s u r e s \ T o t a l   V i o l e n t < / K e y > < / D i a g r a m O b j e c t K e y > < D i a g r a m O b j e c t K e y > < K e y > T a b l e s \ P r e c i n c t   C r i m e s \ M e a s u r e s \ T o t a l   N o n - v i o l e n t < / K e y > < / D i a g r a m O b j e c t K e y > < D i a g r a m O b j e c t K e y > < K e y > T a b l e s \ P r e c i n c t   C r i m e s \ M e a s u r e s \ C i t y   C r i m e   r a t e < / K e y > < / D i a g r a m O b j e c t K e y > < D i a g r a m O b j e c t K e y > < K e y > T a b l e s \ P r e c i n c t   C r i m e s \ M e a s u r e s \ C i t y   c r i m e   t h a t   i s   V < / K e y > < / D i a g r a m O b j e c t K e y > < D i a g r a m O b j e c t K e y > < K e y > T a b l e s \ P r e c i n c t   C r i m e s \ M e a s u r e s \ C i t y   c r i m e   t h a t   i s   N - V < / K e y > < / D i a g r a m O b j e c t K e y > < D i a g r a m O b j e c t K e y > < K e y > T a b l e s \ P r e c i n c t   C r i m e s \ M e a s u r e s \ c i t y   v i o l e n t   c r i m e   r a t e < / K e y > < / D i a g r a m O b j e c t K e y > < D i a g r a m O b j e c t K e y > < K e y > T a b l e s \ P r e c i n c t   C r i m e s \ M e a s u r e s \ c i t y   n - v   c r i m e   r a t e < / K e y > < / D i a g r a m O b j e c t K e y > < D i a g r a m O b j e c t K e y > < K e y > T a b l e s \ P r e c i n c t   C r i m e s \ M e a s u r e s \ t o t .   m u r d e r s < / K e y > < / D i a g r a m O b j e c t K e y > < D i a g r a m O b j e c t K e y > < K e y > T a b l e s \ P r e c i n c t   C r i m e s \ M e a s u r e s \ t o t .   r a p e < / K e y > < / D i a g r a m O b j e c t K e y > < D i a g r a m O b j e c t K e y > < K e y > T a b l e s \ P r e c i n c t   C r i m e s \ M e a s u r e s \ t o t .   r o b b e r y < / K e y > < / D i a g r a m O b j e c t K e y > < D i a g r a m O b j e c t K e y > < K e y > T a b l e s \ P r e c i n c t   C r i m e s \ M e a s u r e s \ t o t .   f e l o n y   a s s a u l t < / K e y > < / D i a g r a m O b j e c t K e y > < D i a g r a m O b j e c t K e y > < K e y > T a b l e s \ P r e c i n c t   C r i m e s \ M e a s u r e s \ t o t .   b u r g l a r y < / K e y > < / D i a g r a m O b j e c t K e y > < D i a g r a m O b j e c t K e y > < K e y > T a b l e s \ P r e c i n c t   C r i m e s \ M e a s u r e s \ t o t .   g r a n d   l a r c e n y < / K e y > < / D i a g r a m O b j e c t K e y > < D i a g r a m O b j e c t K e y > < K e y > T a b l e s \ P r e c i n c t   C r i m e s \ M e a s u r e s \ t o t .   G . L . A < / K e y > < / D i a g r a m O b j e c t K e y > < D i a g r a m O b j e c t K e y > < K e y > T a b l e s \ P r e c i n c t   C r i m e s \ M e a s u r e s \ T o t .   c r i m e s < / K e y > < / D i a g r a m O b j e c t K e y > < D i a g r a m O b j e c t K e y > < K e y > R e l a t i o n s h i p s \ & l t ; T a b l e s \ P r e c i n c t   L o c a t i o n s \ C o l u m n s \ B o r o u g h & g t ; - & l t ; T a b l e s \ B o r o u g h   N a m e s \ C o l u m n s \ B o r o u g h & g t ; < / K e y > < / D i a g r a m O b j e c t K e y > < D i a g r a m O b j e c t K e y > < K e y > R e l a t i o n s h i p s \ & l t ; T a b l e s \ P r e c i n c t   L o c a t i o n s \ C o l u m n s \ B o r o u g h & g t ; - & l t ; T a b l e s \ B o r o u g h   N a m e s \ C o l u m n s \ B o r o u g h & g t ; \ F K < / K e y > < / D i a g r a m O b j e c t K e y > < D i a g r a m O b j e c t K e y > < K e y > R e l a t i o n s h i p s \ & l t ; T a b l e s \ P r e c i n c t   L o c a t i o n s \ C o l u m n s \ B o r o u g h & g t ; - & l t ; T a b l e s \ B o r o u g h   N a m e s \ C o l u m n s \ B o r o u g h & g t ; \ P K < / K e y > < / D i a g r a m O b j e c t K e y > < D i a g r a m O b j e c t K e y > < K e y > R e l a t i o n s h i p s \ & l t ; T a b l e s \ P r e c i n c t   L o c a t i o n s \ C o l u m n s \ B o r o u g h & g t ; - & l t ; T a b l e s \ B o r o u g h   N a m e s \ C o l u m n s \ B o r o u g h & g t ; \ C r o s s F i l t e r < / K e y > < / D i a g r a m O b j e c t K e y > < D i a g r a m O b j e c t K e y > < K e y > R e l a t i o n s h i p s \ & l t ; T a b l e s \ P r e c i n c t   C r i m e s \ C o l u m n s \ P r e c i n c t & g t ; - & l t ; T a b l e s \ P r e c i n c t   L o c a t i o n s \ C o l u m n s \ P r e c i n c t & g t ; < / K e y > < / D i a g r a m O b j e c t K e y > < D i a g r a m O b j e c t K e y > < K e y > R e l a t i o n s h i p s \ & l t ; T a b l e s \ P r e c i n c t   C r i m e s \ C o l u m n s \ P r e c i n c t & g t ; - & l t ; T a b l e s \ P r e c i n c t   L o c a t i o n s \ C o l u m n s \ P r e c i n c t & g t ; \ F K < / K e y > < / D i a g r a m O b j e c t K e y > < D i a g r a m O b j e c t K e y > < K e y > R e l a t i o n s h i p s \ & l t ; T a b l e s \ P r e c i n c t   C r i m e s \ C o l u m n s \ P r e c i n c t & g t ; - & l t ; T a b l e s \ P r e c i n c t   L o c a t i o n s \ C o l u m n s \ P r e c i n c t & g t ; \ P K < / K e y > < / D i a g r a m O b j e c t K e y > < D i a g r a m O b j e c t K e y > < K e y > R e l a t i o n s h i p s \ & l t ; T a b l e s \ P r e c i n c t   C r i m e s \ C o l u m n s \ P r e c i n c t & g t ; - & l t ; T a b l e s \ P r e c i n c t   L o c a t i o n s \ C o l u m n s \ P r e c i n c t & g t ; \ C r o s s F i l t e r < / K e y > < / D i a g r a m O b j e c t K e y > < D i a g r a m O b j e c t K e y > < K e y > R e l a t i o n s h i p s \ & l t ; T a b l e s \ B o r o u g h s   M e d i a n \ C o l u m n s \ B o r o u g h & g t ; - & l t ; T a b l e s \ B o r o u g h   N a m e s \ C o l u m n s \ B o r o u g h & g t ; < / K e y > < / D i a g r a m O b j e c t K e y > < D i a g r a m O b j e c t K e y > < K e y > R e l a t i o n s h i p s \ & l t ; T a b l e s \ B o r o u g h s   M e d i a n \ C o l u m n s \ B o r o u g h & g t ; - & l t ; T a b l e s \ B o r o u g h   N a m e s \ C o l u m n s \ B o r o u g h & g t ; \ F K < / K e y > < / D i a g r a m O b j e c t K e y > < D i a g r a m O b j e c t K e y > < K e y > R e l a t i o n s h i p s \ & l t ; T a b l e s \ B o r o u g h s   M e d i a n \ C o l u m n s \ B o r o u g h & g t ; - & l t ; T a b l e s \ B o r o u g h   N a m e s \ C o l u m n s \ B o r o u g h & g t ; \ P K < / K e y > < / D i a g r a m O b j e c t K e y > < D i a g r a m O b j e c t K e y > < K e y > R e l a t i o n s h i p s \ & l t ; T a b l e s \ B o r o u g h s   M e d i a n \ C o l u m n s \ B o r o u g h & g t ; - & l t ; T a b l e s \ B o r o u g h   N a m e s \ C o l u m n s \ B o r o u g h & g t ; \ C r o s s F i l t e r < / K e y > < / D i a g r a m O b j e c t K e y > < / A l l K e y s > < S e l e c t e d K e y s > < D i a g r a m O b j e c t K e y > < K e y > T a b l e s \ P o p u l a t i o n   D e n s i t y \ C o l u m n s \ B o r o u g h 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 T a g s \ T a b l e s \ & l t ; T a b l e s \ B o r o u g h   N a m e s & g t ; 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 T a g s \ T a b l e s \ & l t ; T a b l e s \ B o r o u g h s   M e d i a n & g t ; 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 T a g s \ T a b l e s \ & l t ; T a b l e s \ P o p u l a t i o n   D e n s i t y & g t ; 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 T a g s \ T a b l e s \ & l t ; T a b l e s \ P r e c i n c t   L o c a t i o n s & g t ; 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 T a g s \ T a b l e s \ & l t ; T a b l e s \ P r e c i n c t   C r i m e s & g t ; 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 T a b l e s \ B o r o u g h   N a m e s 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 6 6 0 < / L e f t > < T a b I n d e x > 2 < / T a b I n d e x > < T o p > 3 2 . 5 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 T a b l e s \ B o r o u g h   N a m e s \ C o l u m n s \ B o r o u g h 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 T a b l e s \ B o r o u g h s   M e d i a n < / K e y > < / a : K e y > < a : V a l u e   i : t y p e = " D i a g r a m D i s p l a y N o d e V i e w S t a t e " > < H e i g h t > 1 1 0 < / H e i g h t > < I s E x p a n d e d > t r u e < / I s E x p a n d e d > < L a y e d O u t > t r u e < / L a y e d O u t > < L e f t > 3 9 0 . 6 1 5 2 4 2 2 7 0 6 6 3 2 < / L e f t > < T a b I n d e x > 1 < / T a b I n d e x > < T o p > 1 1 9 . 5 < / T o p > < W i d t h > 2 1 5 < / W i d t h > < / a : V a l u e > < / a : K e y V a l u e O f D i a g r a m O b j e c t K e y a n y T y p e z b w N T n L X > < a : K e y V a l u e O f D i a g r a m O b j e c t K e y a n y T y p e z b w N T n L X > < a : K e y > < K e y > T a b l e s \ B o r o u g h s   M e d i a n \ C o l u m n s \ B o r o u g h 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 T a b l e s \ B o r o u g h s   M e d i a n \ C o l u m n s \ M e d i a n 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 T a b l e s \ B o r o u g h s   M e d i a n \ M e a s u r e s \ S u m   o f   M e d i a n 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 T a b l e s \ B o r o u g h s   M e d i a n \ S u m   o f   M e d i a n \ A d d i t i o n a l 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 T a b l e s \ P o p u l a t i o n   D e n s i t y 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 9 0 0 < / L e f t > < T a b I n d e x > 4 < / T a b I n d e x > < T o p > 1 5 2 . 5 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 T a b l e s \ P o p u l a t i o n   D e n s i t y \ C o l u m n s \ B o r o u g h 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 T a b l e s \ P o p u l a t i o n   D e n s i t y \ C o l u m n s \ P o p u l a t i o n   D e n s i t y 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 T a b l e s \ P o p u l a t i o n   D e n s i t y \ M e a s u r e s \ S u m   o f   P o p u l a t i o n   D e n s i t y 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 T a b l e s \ P o p u l a t i o n   D e n s i t y \ S u m   o f   P o p u l a t i o n   D e n s i t y \ A d d i t i o n a l 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 L o c a t i o n s 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 L o c a t i o n s \ C o l u m n s \ P r e c i n c t 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 L o c a t i o n s \ C o l u m n s \ B o r o u g h 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 L o c a t i o n s \ C o l u m n s \ A r e a   ( S q .   m i ) 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 L o c a t i o n s \ M e a s u r e s \ S u m   o f   A r e a   ( S q .   m i ) 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 L o c a t i o n s \ S u m   o f   A r e a   ( S q .   m i ) \ A d d i t i o n a l 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 L o c a t i o n s \ M e a s u r e s \ C o u n t   o f  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 L o c a t i o n s \ C o u n t   o f   B o r o u g h \ A d d i t i o n a l 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 L o c a t i o n s \ M e a s u r e s \ T o t a l  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< / K e y > < / a : K e y > < a : V a l u e   i : t y p e = " D i a g r a m D i s p l a y N o d e V i e w S t a t e " > < H e i g h t > 1 9 7 < / H e i g h t > < I s E x p a n d e d > t r u e < / I s E x p a n d e d > < L a y e d O u t > t r u e < / L a y e d O u t > < L e f t > 3 4 9 < / L e f t > < T a b I n d e x > 3 < / T a b I n d e x > < T o p > 2 5 8 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 C r i m e s \ C o l u m n s \ M u r d e r 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 C r i m e s \ C o l u m n s \ R a p e 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 C r i m e s \ C o l u m n s \ R o b b e r y 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 C r i m e s \ C o l u m n s \ F e l .   A s s a u l t 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 C r i m e s \ C o l u m n s \ B u r g l a r y 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 C r i m e s \ C o l u m n s \ G r .   L a r c e n y 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 C r i m e s \ C o l u m n s \ G . L . A 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 C r i m e s \ C o l u m n s \ A l l   C r i m e s 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 C r i m e s \ C o l u m n s \ V i o l e n t   C r i m e s 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 C r i m e s \ C o l u m n s \ N o n - V i o l e n t   C r i m e s 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 C r i m e s \ C o l u m n s \ V i o l e n t   C r i m e 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 C r i m e s \ C o l u m n s \ N - V   c r i m e 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 C r i m e s \ C o l u m n s \ C r i m e 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 C r i m e s \ C o l u m n s \ V i o l e n t 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 C r i m e s \ C o l u m n s \ N o n - v i o l e n t 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 P o p u l a t i o n \ A d d i t i o n a l 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 A l l   C r i m e s 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 A l l   C r i m e s \ A d d i t i o n a l 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 C r i m e s \ M e a s u r e s \ C o u n t   o f  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 C r i m e s \ C o u n t   o f   P r e c i n c t \ A d d i t i o n a l 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 V i o l e n t   C r i m e s 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 V i o l e n t   C r i m e s \ A d d i t i o n a l 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 V i o l e n t 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 V i o l e n t  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 N o n - V i o l e n t   C r i m e s 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 N o n - V i o l e n t   C r i m e s \ A d d i t i o n a l 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 N o n - v i o l e n t 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 N o n - v i o l e n t  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 C r i m e 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 C r i m e  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 C r i m e s \ M e a s u r e s \ A v e r a g e   o f   C r i m e 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 C r i m e s \ A v e r a g e   o f   C r i m e  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 B u r g l a r y 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 B u r g l a r y \ A d d i t i o n a l 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 F e l .   A s s a u l t 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 F e l .   A s s a u l t \ A d d i t i o n a l 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 G . L . A 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 G . L . A \ A d d i t i o n a l 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 G r .   L a r c e n y 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 G r .   L a r c e n y \ A d d i t i o n a l 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 M u r d e r 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 M u r d e r \ A d d i t i o n a l 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 R a p e 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 R a p e \ A d d i t i o n a l 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 C r i m e s \ M e a s u r e s \ S u m   o f   R o b b e r y 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 C r i m e s \ S u m   o f   R o b b e r y \ A d d i t i o n a l 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 T a b l e s \ P r e c i n c t   C r i m e s \ M e a s u r e s \ T o t a l   P o p . 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 C r i m e s \ M e a s u r e s \ T o t a l   V i o l e n t 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 C r i m e s \ M e a s u r e s \ T o t a l   N o n - v i o l e n t 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 C r i m e s \ M e a s u r e s \ C i t y   C r i m e 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 C r i m e s \ M e a s u r e s \ C i t y   c r i m e   t h a t   i s  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 C r i m e s \ M e a s u r e s \ C i t y   c r i m e   t h a t   i s   N - V 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 C r i m e s \ M e a s u r e s \ c i t y   v i o l e n t   c r i m e 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 C r i m e s \ M e a s u r e s \ c i t y   n - v   c r i m e 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 C r i m e s \ M e a s u r e s \ t o t .   m u r d e r s 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 C r i m e s \ M e a s u r e s \ t o t .   r a p e 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 C r i m e s \ M e a s u r e s \ t o t .   r o b b e r y 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 C r i m e s \ M e a s u r e s \ t o t .   f e l o n y   a s s a u l t 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 C r i m e s \ M e a s u r e s \ t o t .   b u r g l a r y 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 C r i m e s \ M e a s u r e s \ t o t .   g r a n d   l a r c e n y 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 C r i m e s \ M e a s u r e s \ t o t .   G . L . A 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 T a b l e s \ P r e c i n c t   C r i m e s \ M e a s u r e s \ T o t .   c r i m e s 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 R e l a t i o n s h i p s \ & l t ; T a b l e s \ P r e c i n c t   L o c a t i o n s \ C o l u m n s \ B o r o u g h & g t ; - & l t ; T a b l e s \ B o r o u g h   N a m e s \ C o l u m n s \ B o r o u g h & g t ; < / K e y > < / a : K e y > < a : V a l u e   i : t y p e = " D i a g r a m D i s p l a y L i n k V i e w S t a t e " > < A u t o m a t i o n P r o p e r t y H e l p e r T e x t > E n d   p o i n t   1 :   ( 2 1 6 , 6 5 ) .   E n d   p o i n t   2 :   ( 6 4 4 , 9 7 . 5 ) 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 4 2 8 < / b : _ x > < b : _ y > 6 5 < / b : _ y > < / b : P o i n t > < b : P o i n t > < b : _ x > 4 3 0 < / b : _ x > < b : _ y > 6 7 < / b : _ y > < / b : P o i n t > < b : P o i n t > < b : _ x > 4 3 0 < / b : _ x > < b : _ y > 9 5 . 5 < / b : _ y > < / b : P o i n t > < b : P o i n t > < b : _ x > 4 3 2 < / b : _ x > < b : _ y > 9 7 . 5 < / b : _ y > < / b : P o i n t > < b : P o i n t > < b : _ x > 6 4 4 < / b : _ x > < b : _ y > 9 7 . 5 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 R e l a t i o n s h i p s \ & l t ; T a b l e s \ P r e c i n c t   L o c a t i o n s \ C o l u m n s \ B o r o u g h & g t ; - & l t ; T a b l e s \ B o r o u g h   N a m e s \ C o l u m n s \ B o r o u g h & g t ; \ F K 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 R e l a t i o n s h i p s \ & l t ; T a b l e s \ P r e c i n c t   L o c a t i o n s \ C o l u m n s \ B o r o u g h & g t ; - & l t ; T a b l e s \ B o r o u g h   N a m e s \ C o l u m n s \ B o r o u g h & g t ; \ P K 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 6 4 4 < / b : _ x > < b : _ y > 8 9 . 5 < / b : _ y > < / L a b e l L o c a t i o n > < L o c a t i o n   x m l n s : b = " h t t p : / / s c h e m a s . d a t a c o n t r a c t . o r g / 2 0 0 4 / 0 7 / S y s t e m . W i n d o w s " > < b : _ x > 6 6 0 . 0 0 0 0 0 0 0 0 0 0 0 0 1 1 < / b : _ x > < b : _ y > 9 7 . 5 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 R e l a t i o n s h i p s \ & l t ; T a b l e s \ P r e c i n c t   L o c a t i o n s \ C o l u m n s \ B o r o u g h & g t ; - & l t ; T a b l e s \ B o r o u g h   N a m e s \ C o l u m n s \ B o r o u g h & g t ; \ C r o s s F i l t e r 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 4 2 8 < / b : _ x > < b : _ y > 6 5 < / b : _ y > < / b : P o i n t > < b : P o i n t > < b : _ x > 4 3 0 < / b : _ x > < b : _ y > 6 7 < / b : _ y > < / b : P o i n t > < b : P o i n t > < b : _ x > 4 3 0 < / b : _ x > < b : _ y > 9 5 . 5 < / b : _ y > < / b : P o i n t > < b : P o i n t > < b : _ x > 4 3 2 < / b : _ x > < b : _ y > 9 7 . 5 < / b : _ y > < / b : P o i n t > < b : P o i n t > < b : _ x > 6 4 4 < / b : _ x > < b : _ y > 9 7 . 5 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 R e l a t i o n s h i p s \ & l t ; T a b l e s \ P r e c i n c t   C r i m e s \ C o l u m n s \ P r e c i n c t & g t ; - & l t ; T a b l e s \ P r e c i n c t   L o c a t i o n s \ C o l u m n s \ P r e c i n c t & g t ; < / K e y > < / a : K e y > < a : V a l u e   i : t y p e = " D i a g r a m D i s p l a y L i n k V i e w S t a t e " > < A u t o m a t i o n P r o p e r t y H e l p e r T e x t > E n d   p o i n t   1 :   ( 3 3 3 , 3 5 6 . 5 ) .   E n d  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 3 3 3 < / b : _ x > < b : _ y > 3 5 6 . 5 < / b : _ y > < / b : P o i n t > < b : P o i n t > < b : _ x > 2 7 6 . 5 < / b : _ x > < b : _ y > 3 5 6 . 5 < / b : _ y > < / b : P o i n t > < b : P o i n t > < b : _ x > 2 7 4 . 5 < / b : _ x > < b : _ y > 3 5 4 . 5 < / b : _ y > < / b : P o i n t > < b : P o i n t > < b : _ x > 2 7 4 . 5 < / b : _ x > < b : _ y > 8 7 < / b : _ y > < / b : P o i n t > < b : P o i n t > < b : _ x > 2 7 2 . 5 < / b : _ x > < b : _ y > 8 5 < / b : _ y > < / b : P o i n t > < b : P o i n t > < b : _ x > 2 1 6 . 0 0 0 0 0 0 0 0 0 0 0 0 0 3 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 R e l a t i o n s h i p s \ & l t ; T a b l e s \ P r e c i n c t   C r i m e s \ C o l u m n s \ P r e c i n c t & g t ; - & l t ; T a b l e s \ P r e c i n c t   L o c a t i o n s \ C o l u m n s \ P r e c i n c t & g t ; \ F K 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< / b : _ x > < b : _ y > 3 4 8 . 5 < / b : _ y > < / L a b e l L o c a t i o n > < L o c a t i o n   x m l n s : b = " h t t p : / / s c h e m a s . d a t a c o n t r a c t . o r g / 2 0 0 4 / 0 7 / S y s t e m . W i n d o w s " > < b : _ x > 3 4 9 < / b : _ x > < b : _ y > 3 5 6 . 5 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 R e l a t i o n s h i p s \ & l t ; T a b l e s \ P r e c i n c t   C r i m e s \ C o l u m n s \ P r e c i n c t & g t ; - & l t ; T a b l e s \ P r e c i n c t   L o c a t i o n s \ C o l u m n s \ P r e c i n c t & g t ; \ P K 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 R e l a t i o n s h i p s \ & l t ; T a b l e s \ P r e c i n c t   C r i m e s \ C o l u m n s \ P r e c i n c t & g t ; - & l t ; T a b l e s \ P r e c i n c t   L o c a t i o n s \ C o l u m n s \ P r e c i n c t & g t ; \ C r o s s F i l t e r 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 3 3 3 < / b : _ x > < b : _ y > 3 5 6 . 5 < / b : _ y > < / b : P o i n t > < b : P o i n t > < b : _ x > 2 7 6 . 5 < / b : _ x > < b : _ y > 3 5 6 . 5 < / b : _ y > < / b : P o i n t > < b : P o i n t > < b : _ x > 2 7 4 . 5 < / b : _ x > < b : _ y > 3 5 4 . 5 < / b : _ y > < / b : P o i n t > < b : P o i n t > < b : _ x > 2 7 4 . 5 < / b : _ x > < b : _ y > 8 7 < / b : _ y > < / b : P o i n t > < b : P o i n t > < b : _ x > 2 7 2 . 5 < / b : _ x > < b : _ y > 8 5 < / b : _ y > < / b : P o i n t > < b : P o i n t > < b : _ x > 2 1 6 . 0 0 0 0 0 0 0 0 0 0 0 0 0 3 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 R e l a t i o n s h i p s \ & l t ; T a b l e s \ B o r o u g h s   M e d i a n \ C o l u m n s \ B o r o u g h & g t ; - & l t ; T a b l e s \ B o r o u g h   N a m e s \ C o l u m n s \ B o r o u g h & g t ; < / K e y > < / a : K e y > < a : V a l u e   i : t y p e = " D i a g r a m D i s p l a y L i n k V i e w S t a t e " > < A u t o m a t i o n P r o p e r t y H e l p e r T e x t > E n d   p o i n t   1 :   ( 6 2 1 . 6 1 5 2 4 2 2 7 0 6 6 3 , 1 7 4 . 5 ) .   E n d   p o i n t   2 :   ( 6 4 4 , 1 1 7 . 5 ) 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 6 2 1 . 6 1 5 2 4 2 2 7 0 6 6 3 2 < / b : _ x > < b : _ y > 1 7 4 . 5 < / b : _ y > < / b : P o i n t > < b : P o i n t > < b : _ x > 6 3 0 . 8 0 7 6 2 0 9 9 9 9 9 9 9 3 < / b : _ x > < b : _ y > 1 7 4 . 5 < / b : _ y > < / b : P o i n t > < b : P o i n t > < b : _ x > 6 3 2 . 8 0 7 6 2 0 9 9 9 9 9 9 9 3 < / b : _ x > < b : _ y > 1 7 2 . 5 < / b : _ y > < / b : P o i n t > < b : P o i n t > < b : _ x > 6 3 2 . 8 0 7 6 2 0 9 9 9 9 9 9 9 3 < / b : _ x > < b : _ y > 1 1 9 . 5 < / b : _ y > < / b : P o i n t > < b : P o i n t > < b : _ x > 6 3 4 . 8 0 7 6 2 0 9 9 9 9 9 9 9 3 < / b : _ x > < b : _ y > 1 1 7 . 5 < / b : _ y > < / b : P o i n t > < b : P o i n t > < b : _ x > 6 4 4 < / b : _ x > < b : _ y > 1 1 7 . 5 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 R e l a t i o n s h i p s \ & l t ; T a b l e s \ B o r o u g h s   M e d i a n \ C o l u m n s \ B o r o u g h & g t ; - & l t ; T a b l e s \ B o r o u g h   N a m e s \ C o l u m n s \ B o r o u g h & g t ; \ F K 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 6 0 5 . 6 1 5 2 4 2 2 7 0 6 6 3 2 < / b : _ x > < b : _ y > 1 6 6 . 5 < / b : _ y > < / L a b e l L o c a t i o n > < L o c a t i o n   x m l n s : b = " h t t p : / / s c h e m a s . d a t a c o n t r a c t . o r g / 2 0 0 4 / 0 7 / S y s t e m . W i n d o w s " > < b : _ x > 6 0 5 . 6 1 5 2 4 2 2 7 0 6 6 3 2 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 R e l a t i o n s h i p s \ & l t ; T a b l e s \ B o r o u g h s   M e d i a n \ C o l u m n s \ B o r o u g h & g t ; - & l t ; T a b l e s \ B o r o u g h   N a m e s \ C o l u m n s \ B o r o u g h & g t ; \ P K 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 6 4 4 < / b : _ x > < b : _ y > 1 0 9 . 5 < / b : _ y > < / L a b e l L o c a t i o n > < L o c a t i o n   x m l n s : b = " h t t p : / / s c h e m a s . d a t a c o n t r a c t . o r g / 2 0 0 4 / 0 7 / S y s t e m . W i n d o w s " > < b : _ x > 6 6 0 < / b : _ x > < b : _ y > 1 1 7 . 5 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 R e l a t i o n s h i p s \ & l t ; T a b l e s \ B o r o u g h s   M e d i a n \ C o l u m n s \ B o r o u g h & g t ; - & l t ; T a b l e s \ B o r o u g h   N a m e s \ C o l u m n s \ B o r o u g h & g t ; \ C r o s s F i l t e r 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 6 2 1 . 6 1 5 2 4 2 2 7 0 6 6 3 2 < / b : _ x > < b : _ y > 1 7 4 . 5 < / b : _ y > < / b : P o i n t > < b : P o i n t > < b : _ x > 6 3 0 . 8 0 7 6 2 0 9 9 9 9 9 9 9 3 < / b : _ x > < b : _ y > 1 7 4 . 5 < / b : _ y > < / b : P o i n t > < b : P o i n t > < b : _ x > 6 3 2 . 8 0 7 6 2 0 9 9 9 9 9 9 9 3 < / b : _ x > < b : _ y > 1 7 2 . 5 < / b : _ y > < / b : P o i n t > < b : P o i n t > < b : _ x > 6 3 2 . 8 0 7 6 2 0 9 9 9 9 9 9 9 3 < / b : _ x > < b : _ y > 1 1 9 . 5 < / b : _ y > < / b : P o i n t > < b : P o i n t > < b : _ x > 6 3 4 . 8 0 7 6 2 0 9 9 9 9 9 9 9 3 < / b : _ x > < b : _ y > 1 1 7 . 5 < / b : _ y > < / b : P o i n t > < b : P o i n t > < b : _ x > 6 4 4 < / b : _ x > < b : _ y > 1 1 7 . 5 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 B o r o u g h s   M e d i a n 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 B o r o u g h s   M e d i a n 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 M e d i a n < / K e y > < / D i a g r a m O b j e c t K e y > < D i a g r a m O b j e c t K e y > < K e y > M e a s u r e s \ S u m   o f   M e d i a n \ T a g I n f o \ F o r m u l a < / K e y > < / D i a g r a m O b j e c t K e y > < D i a g r a m O b j e c t K e y > < K e y > M e a s u r e s \ S u m   o f   M e d i a n \ T a g I n f o \ V a l u e < / K e y > < / D i a g r a m O b j e c t K e y > < D i a g r a m O b j e c t K e y > < K e y > C o l u m n s \ B o r o u g h < / K e y > < / D i a g r a m O b j e c t K e y > < D i a g r a m O b j e c t K e y > < K e y > C o l u m n s \ M e d i a n < / K e y > < / D i a g r a m O b j e c t K e y > < D i a g r a m O b j e c t K e y > < K e y > L i n k s \ & l t ; C o l u m n s \ S u m   o f   M e d i a n & g t ; - & l t ; M e a s u r e s \ M e d i a n & g t ; < / K e y > < / D i a g r a m O b j e c t K e y > < D i a g r a m O b j e c t K e y > < K e y > L i n k s \ & l t ; C o l u m n s \ S u m   o f   M e d i a n & g t ; - & l t ; M e a s u r e s \ M e d i a n & g t ; \ C O L U M N < / K e y > < / D i a g r a m O b j e c t K e y > < D i a g r a m O b j e c t K e y > < K e y > L i n k s \ & l t ; C o l u m n s \ S u m   o f   M e d i a n & g t ; - & l t ; M e a s u r e s \ M e d i a n & g t ; \ M E A S U R E 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 M e d i a n 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 M e d i a n \ T a g I n f o \ F o r m u l a 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 M e d i a n \ T a g I n f o \ V a l u e 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 M e d i a n & g t ; - & l t ; M e a s u r e s \ M e d i a n & g t ; 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 M e d i a n & g t ; - & l t ; M e a s u r e s \ M e d i a n & g t ; \ C O L U M N 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 M e d i a n & g t ; - & l t ; M e a s u r e s \ M e d i a n & g t ; \ M E A S U R E 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 P r e c i n c t   C r i m e s 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 P r e c i n c t   C r i m e s 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 P o p u l a t i o n < / K e y > < / D i a g r a m O b j e c t K e y > < D i a g r a m O b j e c t K e y > < K e y > M e a s u r e s \ S u m   o f   P o p u l a t i o n \ T a g I n f o \ F o r m u l a < / K e y > < / D i a g r a m O b j e c t K e y > < D i a g r a m O b j e c t K e y > < K e y > M e a s u r e s \ S u m   o f   P o p u l a t i o n \ T a g I n f o \ V a l u e < / K e y > < / D i a g r a m O b j e c t K e y > < D i a g r a m O b j e c t K e y > < K e y > M e a s u r e s \ S u m   o f   A l l   C r i m e s < / K e y > < / D i a g r a m O b j e c t K e y > < D i a g r a m O b j e c t K e y > < K e y > M e a s u r e s \ S u m   o f   A l l   C r i m e s \ T a g I n f o \ F o r m u l a < / K e y > < / D i a g r a m O b j e c t K e y > < D i a g r a m O b j e c t K e y > < K e y > M e a s u r e s \ S u m   o f   A l l   C r i m e s \ T a g I n f o \ V a l u e < / K e y > < / D i a g r a m O b j e c t K e y > < D i a g r a m O b j e c t K e y > < K e y > M e a s u r e s \ C o u n t   o f   P r e c i n c t < / K e y > < / D i a g r a m O b j e c t K e y > < D i a g r a m O b j e c t K e y > < K e y > M e a s u r e s \ C o u n t   o f   P r e c i n c t \ T a g I n f o \ F o r m u l a < / K e y > < / D i a g r a m O b j e c t K e y > < D i a g r a m O b j e c t K e y > < K e y > M e a s u r e s \ C o u n t   o f   P r e c i n c t \ T a g I n f o \ V a l u e < / K e y > < / D i a g r a m O b j e c t K e y > < D i a g r a m O b j e c t K e y > < K e y > M e a s u r e s \ S u m   o f   V i o l e n t   C r i m e s < / K e y > < / D i a g r a m O b j e c t K e y > < D i a g r a m O b j e c t K e y > < K e y > M e a s u r e s \ S u m   o f   V i o l e n t   C r i m e s \ T a g I n f o \ F o r m u l a < / K e y > < / D i a g r a m O b j e c t K e y > < D i a g r a m O b j e c t K e y > < K e y > M e a s u r e s \ S u m   o f   V i o l e n t   C r i m e s \ T a g I n f o \ V a l u e < / K e y > < / D i a g r a m O b j e c t K e y > < D i a g r a m O b j e c t K e y > < K e y > M e a s u r e s \ S u m   o f   V i o l e n t   % < / K e y > < / D i a g r a m O b j e c t K e y > < D i a g r a m O b j e c t K e y > < K e y > M e a s u r e s \ S u m   o f   V i o l e n t   % \ T a g I n f o \ F o r m u l a < / K e y > < / D i a g r a m O b j e c t K e y > < D i a g r a m O b j e c t K e y > < K e y > M e a s u r e s \ S u m   o f   V i o l e n t   % \ T a g I n f o \ V a l u e < / K e y > < / D i a g r a m O b j e c t K e y > < D i a g r a m O b j e c t K e y > < K e y > M e a s u r e s \ S u m   o f   N o n - V i o l e n t   C r i m e s < / K e y > < / D i a g r a m O b j e c t K e y > < D i a g r a m O b j e c t K e y > < K e y > M e a s u r e s \ S u m   o f   N o n - V i o l e n t   C r i m e s \ T a g I n f o \ F o r m u l a < / K e y > < / D i a g r a m O b j e c t K e y > < D i a g r a m O b j e c t K e y > < K e y > M e a s u r e s \ S u m   o f   N o n - V i o l e n t   C r i m e s \ T a g I n f o \ V a l u e < / K e y > < / D i a g r a m O b j e c t K e y > < D i a g r a m O b j e c t K e y > < K e y > M e a s u r e s \ S u m   o f   N o n - v i o l e n t   % < / K e y > < / D i a g r a m O b j e c t K e y > < D i a g r a m O b j e c t K e y > < K e y > M e a s u r e s \ S u m   o f   N o n - v i o l e n t   % \ T a g I n f o \ F o r m u l a < / K e y > < / D i a g r a m O b j e c t K e y > < D i a g r a m O b j e c t K e y > < K e y > M e a s u r e s \ S u m   o f   N o n - v i o l e n t   % \ T a g I n f o \ V a l u e < / K e y > < / D i a g r a m O b j e c t K e y > < D i a g r a m O b j e c t K e y > < K e y > M e a s u r e s \ S u m   o f   C r i m e   R a t e < / K e y > < / D i a g r a m O b j e c t K e y > < D i a g r a m O b j e c t K e y > < K e y > M e a s u r e s \ S u m   o f   C r i m e   R a t e \ T a g I n f o \ F o r m u l a < / K e y > < / D i a g r a m O b j e c t K e y > < D i a g r a m O b j e c t K e y > < K e y > M e a s u r e s \ S u m   o f   C r i m e   R a t e \ T a g I n f o \ V a l u e < / K e y > < / D i a g r a m O b j e c t K e y > < D i a g r a m O b j e c t K e y > < K e y > M e a s u r e s \ A v e r a g e   o f   C r i m e   R a t e < / K e y > < / D i a g r a m O b j e c t K e y > < D i a g r a m O b j e c t K e y > < K e y > M e a s u r e s \ A v e r a g e   o f   C r i m e   R a t e \ T a g I n f o \ F o r m u l a < / K e y > < / D i a g r a m O b j e c t K e y > < D i a g r a m O b j e c t K e y > < K e y > M e a s u r e s \ A v e r a g e   o f   C r i m e   R a t e \ T a g I n f o \ V a l u e < / K e y > < / D i a g r a m O b j e c t K e y > < D i a g r a m O b j e c t K e y > < K e y > M e a s u r e s \ S u m   o f   B u r g l a r y < / K e y > < / D i a g r a m O b j e c t K e y > < D i a g r a m O b j e c t K e y > < K e y > M e a s u r e s \ S u m   o f   B u r g l a r y \ T a g I n f o \ F o r m u l a < / K e y > < / D i a g r a m O b j e c t K e y > < D i a g r a m O b j e c t K e y > < K e y > M e a s u r e s \ S u m   o f   B u r g l a r y \ T a g I n f o \ V a l u e < / K e y > < / D i a g r a m O b j e c t K e y > < D i a g r a m O b j e c t K e y > < K e y > M e a s u r e s \ S u m   o f   F e l .   A s s a u l t < / K e y > < / D i a g r a m O b j e c t K e y > < D i a g r a m O b j e c t K e y > < K e y > M e a s u r e s \ S u m   o f   F e l .   A s s a u l t \ T a g I n f o \ F o r m u l a < / K e y > < / D i a g r a m O b j e c t K e y > < D i a g r a m O b j e c t K e y > < K e y > M e a s u r e s \ S u m   o f   F e l .   A s s a u l t \ T a g I n f o \ V a l u e < / K e y > < / D i a g r a m O b j e c t K e y > < D i a g r a m O b j e c t K e y > < K e y > M e a s u r e s \ S u m   o f   G . L . A < / K e y > < / D i a g r a m O b j e c t K e y > < D i a g r a m O b j e c t K e y > < K e y > M e a s u r e s \ S u m   o f   G . L . A \ T a g I n f o \ F o r m u l a < / K e y > < / D i a g r a m O b j e c t K e y > < D i a g r a m O b j e c t K e y > < K e y > M e a s u r e s \ S u m   o f   G . L . A \ T a g I n f o \ V a l u e < / K e y > < / D i a g r a m O b j e c t K e y > < D i a g r a m O b j e c t K e y > < K e y > M e a s u r e s \ S u m   o f   G r .   L a r c e n y < / K e y > < / D i a g r a m O b j e c t K e y > < D i a g r a m O b j e c t K e y > < K e y > M e a s u r e s \ S u m   o f   G r .   L a r c e n y \ T a g I n f o \ F o r m u l a < / K e y > < / D i a g r a m O b j e c t K e y > < D i a g r a m O b j e c t K e y > < K e y > M e a s u r e s \ S u m   o f   G r .   L a r c e n y \ T a g I n f o \ V a l u e < / K e y > < / D i a g r a m O b j e c t K e y > < D i a g r a m O b j e c t K e y > < K e y > M e a s u r e s \ S u m   o f   M u r d e r < / K e y > < / D i a g r a m O b j e c t K e y > < D i a g r a m O b j e c t K e y > < K e y > M e a s u r e s \ S u m   o f   M u r d e r \ T a g I n f o \ F o r m u l a < / K e y > < / D i a g r a m O b j e c t K e y > < D i a g r a m O b j e c t K e y > < K e y > M e a s u r e s \ S u m   o f   M u r d e r \ T a g I n f o \ V a l u e < / K e y > < / D i a g r a m O b j e c t K e y > < D i a g r a m O b j e c t K e y > < K e y > M e a s u r e s \ S u m   o f   R a p e < / K e y > < / D i a g r a m O b j e c t K e y > < D i a g r a m O b j e c t K e y > < K e y > M e a s u r e s \ S u m   o f   R a p e \ T a g I n f o \ F o r m u l a < / K e y > < / D i a g r a m O b j e c t K e y > < D i a g r a m O b j e c t K e y > < K e y > M e a s u r e s \ S u m   o f   R a p e \ T a g I n f o \ V a l u e < / K e y > < / D i a g r a m O b j e c t K e y > < D i a g r a m O b j e c t K e y > < K e y > M e a s u r e s \ S u m   o f   R o b b e r y < / K e y > < / D i a g r a m O b j e c t K e y > < D i a g r a m O b j e c t K e y > < K e y > M e a s u r e s \ S u m   o f   R o b b e r y \ T a g I n f o \ F o r m u l a < / K e y > < / D i a g r a m O b j e c t K e y > < D i a g r a m O b j e c t K e y > < K e y > M e a s u r e s \ S u m   o f   R o b b e r y \ T a g I n f o \ V a l u e < / K e y > < / D i a g r a m O b j e c t K e y > < D i a g r a m O b j e c t K e y > < K e y > M e a s u r e s \ T o t a l   P o p . < / K e y > < / D i a g r a m O b j e c t K e y > < D i a g r a m O b j e c t K e y > < K e y > M e a s u r e s \ T o t a l   P o p . \ T a g I n f o \ F o r m u l a < / K e y > < / D i a g r a m O b j e c t K e y > < D i a g r a m O b j e c t K e y > < K e y > M e a s u r e s \ T o t a l   P o p . \ T a g I n f o \ V a l u e < / K e y > < / D i a g r a m O b j e c t K e y > < D i a g r a m O b j e c t K e y > < K e y > M e a s u r e s \ T o t a l   V i o l e n t < / K e y > < / D i a g r a m O b j e c t K e y > < D i a g r a m O b j e c t K e y > < K e y > M e a s u r e s \ T o t a l   V i o l e n t \ T a g I n f o \ F o r m u l a < / K e y > < / D i a g r a m O b j e c t K e y > < D i a g r a m O b j e c t K e y > < K e y > M e a s u r e s \ T o t a l   V i o l e n t \ T a g I n f o \ V a l u e < / K e y > < / D i a g r a m O b j e c t K e y > < D i a g r a m O b j e c t K e y > < K e y > M e a s u r e s \ T o t a l   N o n - v i o l e n t < / K e y > < / D i a g r a m O b j e c t K e y > < D i a g r a m O b j e c t K e y > < K e y > M e a s u r e s \ T o t a l   N o n - v i o l e n t \ T a g I n f o \ F o r m u l a < / K e y > < / D i a g r a m O b j e c t K e y > < D i a g r a m O b j e c t K e y > < K e y > M e a s u r e s \ T o t a l   N o n - v i o l e n t \ T a g I n f o \ V a l u e < / K e y > < / D i a g r a m O b j e c t K e y > < D i a g r a m O b j e c t K e y > < K e y > M e a s u r e s \ C i t y   C r i m e   r a t e < / K e y > < / D i a g r a m O b j e c t K e y > < D i a g r a m O b j e c t K e y > < K e y > M e a s u r e s \ C i t y   C r i m e   r a t e \ T a g I n f o \ F o r m u l a < / K e y > < / D i a g r a m O b j e c t K e y > < D i a g r a m O b j e c t K e y > < K e y > M e a s u r e s \ C i t y   C r i m e   r a t e \ T a g I n f o \ V a l u e < / K e y > < / D i a g r a m O b j e c t K e y > < D i a g r a m O b j e c t K e y > < K e y > M e a s u r e s \ C i t y   c r i m e   t h a t   i s   V < / K e y > < / D i a g r a m O b j e c t K e y > < D i a g r a m O b j e c t K e y > < K e y > M e a s u r e s \ C i t y   c r i m e   t h a t   i s   V \ T a g I n f o \ F o r m u l a < / K e y > < / D i a g r a m O b j e c t K e y > < D i a g r a m O b j e c t K e y > < K e y > M e a s u r e s \ C i t y   c r i m e   t h a t   i s   V \ T a g I n f o \ V a l u e < / K e y > < / D i a g r a m O b j e c t K e y > < D i a g r a m O b j e c t K e y > < K e y > M e a s u r e s \ C i t y   c r i m e   t h a t   i s   N - V < / K e y > < / D i a g r a m O b j e c t K e y > < D i a g r a m O b j e c t K e y > < K e y > M e a s u r e s \ C i t y   c r i m e   t h a t   i s   N - V \ T a g I n f o \ F o r m u l a < / K e y > < / D i a g r a m O b j e c t K e y > < D i a g r a m O b j e c t K e y > < K e y > M e a s u r e s \ C i t y   c r i m e   t h a t   i s   N - V \ T a g I n f o \ V a l u e < / K e y > < / D i a g r a m O b j e c t K e y > < D i a g r a m O b j e c t K e y > < K e y > M e a s u r e s \ c i t y   v i o l e n t   c r i m e   r a t e < / K e y > < / D i a g r a m O b j e c t K e y > < D i a g r a m O b j e c t K e y > < K e y > M e a s u r e s \ c i t y   v i o l e n t   c r i m e   r a t e \ T a g I n f o \ F o r m u l a < / K e y > < / D i a g r a m O b j e c t K e y > < D i a g r a m O b j e c t K e y > < K e y > M e a s u r e s \ c i t y   v i o l e n t   c r i m e   r a t e \ T a g I n f o \ V a l u e < / K e y > < / D i a g r a m O b j e c t K e y > < D i a g r a m O b j e c t K e y > < K e y > M e a s u r e s \ c i t y   n - v   c r i m e   r a t e < / K e y > < / D i a g r a m O b j e c t K e y > < D i a g r a m O b j e c t K e y > < K e y > M e a s u r e s \ c i t y   n - v   c r i m e   r a t e \ T a g I n f o \ F o r m u l a < / K e y > < / D i a g r a m O b j e c t K e y > < D i a g r a m O b j e c t K e y > < K e y > M e a s u r e s \ c i t y   n - v   c r i m e   r a t e \ T a g I n f o \ V a l u e < / K e y > < / D i a g r a m O b j e c t K e y > < D i a g r a m O b j e c t K e y > < K e y > M e a s u r e s \ t o t .   m u r d e r s < / K e y > < / D i a g r a m O b j e c t K e y > < D i a g r a m O b j e c t K e y > < K e y > M e a s u r e s \ t o t .   m u r d e r s \ T a g I n f o \ F o r m u l a < / K e y > < / D i a g r a m O b j e c t K e y > < D i a g r a m O b j e c t K e y > < K e y > M e a s u r e s \ t o t .   m u r d e r s \ T a g I n f o \ V a l u e < / K e y > < / D i a g r a m O b j e c t K e y > < D i a g r a m O b j e c t K e y > < K e y > M e a s u r e s \ t o t .   r a p e < / K e y > < / D i a g r a m O b j e c t K e y > < D i a g r a m O b j e c t K e y > < K e y > M e a s u r e s \ t o t .   r a p e \ T a g I n f o \ F o r m u l a < / K e y > < / D i a g r a m O b j e c t K e y > < D i a g r a m O b j e c t K e y > < K e y > M e a s u r e s \ t o t .   r a p e \ T a g I n f o \ V a l u e < / K e y > < / D i a g r a m O b j e c t K e y > < D i a g r a m O b j e c t K e y > < K e y > M e a s u r e s \ t o t .   r o b b e r y < / K e y > < / D i a g r a m O b j e c t K e y > < D i a g r a m O b j e c t K e y > < K e y > M e a s u r e s \ t o t .   r o b b e r y \ T a g I n f o \ F o r m u l a < / K e y > < / D i a g r a m O b j e c t K e y > < D i a g r a m O b j e c t K e y > < K e y > M e a s u r e s \ t o t .   r o b b e r y \ T a g I n f o \ V a l u e < / K e y > < / D i a g r a m O b j e c t K e y > < D i a g r a m O b j e c t K e y > < K e y > M e a s u r e s \ t o t .   f e l o n y   a s s a u l t < / K e y > < / D i a g r a m O b j e c t K e y > < D i a g r a m O b j e c t K e y > < K e y > M e a s u r e s \ t o t .   f e l o n y   a s s a u l t \ T a g I n f o \ F o r m u l a < / K e y > < / D i a g r a m O b j e c t K e y > < D i a g r a m O b j e c t K e y > < K e y > M e a s u r e s \ t o t .   f e l o n y   a s s a u l t \ T a g I n f o \ V a l u e < / K e y > < / D i a g r a m O b j e c t K e y > < D i a g r a m O b j e c t K e y > < K e y > M e a s u r e s \ t o t .   b u r g l a r y < / K e y > < / D i a g r a m O b j e c t K e y > < D i a g r a m O b j e c t K e y > < K e y > M e a s u r e s \ t o t .   b u r g l a r y \ T a g I n f o \ F o r m u l a < / K e y > < / D i a g r a m O b j e c t K e y > < D i a g r a m O b j e c t K e y > < K e y > M e a s u r e s \ t o t .   b u r g l a r y \ T a g I n f o \ V a l u e < / K e y > < / D i a g r a m O b j e c t K e y > < D i a g r a m O b j e c t K e y > < K e y > M e a s u r e s \ t o t .   g r a n d   l a r c e n y < / K e y > < / D i a g r a m O b j e c t K e y > < D i a g r a m O b j e c t K e y > < K e y > M e a s u r e s \ t o t .   g r a n d   l a r c e n y \ T a g I n f o \ F o r m u l a < / K e y > < / D i a g r a m O b j e c t K e y > < D i a g r a m O b j e c t K e y > < K e y > M e a s u r e s \ t o t .   g r a n d   l a r c e n y \ T a g I n f o \ V a l u e < / K e y > < / D i a g r a m O b j e c t K e y > < D i a g r a m O b j e c t K e y > < K e y > M e a s u r e s \ t o t .   G . L . A < / K e y > < / D i a g r a m O b j e c t K e y > < D i a g r a m O b j e c t K e y > < K e y > M e a s u r e s \ t o t .   G . L . A \ T a g I n f o \ F o r m u l a < / K e y > < / D i a g r a m O b j e c t K e y > < D i a g r a m O b j e c t K e y > < K e y > M e a s u r e s \ t o t .   G . L . A \ T a g I n f o \ V a l u e < / K e y > < / D i a g r a m O b j e c t K e y > < D i a g r a m O b j e c t K e y > < K e y > M e a s u r e s \ T o t .   c r i m e s < / K e y > < / D i a g r a m O b j e c t K e y > < D i a g r a m O b j e c t K e y > < K e y > M e a s u r e s \ T o t .   c r i m e s \ T a g I n f o \ F o r m u l a < / K e y > < / D i a g r a m O b j e c t K e y > < D i a g r a m O b j e c t K e y > < K e y > M e a s u r e s \ T o t .   c r i m e s \ T a g I n f o \ V a l u e < / K e y > < / D i a g r a m O b j e c t K e y > < D i a g r a m O b j e c t K e y > < K e y > M e a s u r e s \ m u r d e r   r a t e < / K e y > < / D i a g r a m O b j e c t K e y > < D i a g r a m O b j e c t K e y > < K e y > M e a s u r e s \ m u r d e r   r a t e \ T a g I n f o \ F o r m u l a < / K e y > < / D i a g r a m O b j e c t K e y > < D i a g r a m O b j e c t K e y > < K e y > M e a s u r e s \ m u r d e r   r a t e \ T a g I n f o \ V a l u e < / K e y > < / D i a g r a m O b j e c t K e y > < D i a g r a m O b j e c t K e y > < K e y > M e a s u r e s \ r a p e   r a t e < / K e y > < / D i a g r a m O b j e c t K e y > < D i a g r a m O b j e c t K e y > < K e y > M e a s u r e s \ r a p e   r a t e \ T a g I n f o \ F o r m u l a < / K e y > < / D i a g r a m O b j e c t K e y > < D i a g r a m O b j e c t K e y > < K e y > M e a s u r e s \ r a p e   r a t e \ T a g I n f o \ V a l u e < / K e y > < / D i a g r a m O b j e c t K e y > < D i a g r a m O b j e c t K e y > < K e y > M e a s u r e s \ r o b b e r y   r a t e < / K e y > < / D i a g r a m O b j e c t K e y > < D i a g r a m O b j e c t K e y > < K e y > M e a s u r e s \ r o b b e r y   r a t e \ T a g I n f o \ F o r m u l a < / K e y > < / D i a g r a m O b j e c t K e y > < D i a g r a m O b j e c t K e y > < K e y > M e a s u r e s \ r o b b e r y   r a t e \ T a g I n f o \ V a l u e < / K e y > < / D i a g r a m O b j e c t K e y > < D i a g r a m O b j e c t K e y > < K e y > M e a s u r e s \ f e l .   a s s a u l t   r a t e < / K e y > < / D i a g r a m O b j e c t K e y > < D i a g r a m O b j e c t K e y > < K e y > M e a s u r e s \ f e l .   a s s a u l t   r a t e \ T a g I n f o \ F o r m u l a < / K e y > < / D i a g r a m O b j e c t K e y > < D i a g r a m O b j e c t K e y > < K e y > M e a s u r e s \ f e l .   a s s a u l t   r a t e \ T a g I n f o \ V a l u e < / K e y > < / D i a g r a m O b j e c t K e y > < D i a g r a m O b j e c t K e y > < K e y > M e a s u r e s \ b u r g l a r y   r a t e < / K e y > < / D i a g r a m O b j e c t K e y > < D i a g r a m O b j e c t K e y > < K e y > M e a s u r e s \ b u r g l a r y   r a t e \ T a g I n f o \ F o r m u l a < / K e y > < / D i a g r a m O b j e c t K e y > < D i a g r a m O b j e c t K e y > < K e y > M e a s u r e s \ b u r g l a r y   r a t e \ T a g I n f o \ V a l u e < / K e y > < / D i a g r a m O b j e c t K e y > < D i a g r a m O b j e c t K e y > < K e y > M e a s u r e s \ g r .   l a r c e n y   r a t e < / K e y > < / D i a g r a m O b j e c t K e y > < D i a g r a m O b j e c t K e y > < K e y > M e a s u r e s \ g r .   l a r c e n y   r a t e \ T a g I n f o \ F o r m u l a < / K e y > < / D i a g r a m O b j e c t K e y > < D i a g r a m O b j e c t K e y > < K e y > M e a s u r e s \ g r .   l a r c e n y   r a t e \ T a g I n f o \ V a l u e < / K e y > < / D i a g r a m O b j e c t K e y > < D i a g r a m O b j e c t K e y > < K e y > M e a s u r e s \ G . L . A   r a t e < / K e y > < / D i a g r a m O b j e c t K e y > < D i a g r a m O b j e c t K e y > < K e y > M e a s u r e s \ G . L . A   r a t e \ T a g I n f o \ F o r m u l a < / K e y > < / D i a g r a m O b j e c t K e y > < D i a g r a m O b j e c t K e y > < K e y > M e a s u r e s \ G . L . A   r a t e \ T a g I n f o \ V a l u e < / K e y > < / D i a g r a m O b j e c t K e y > < D i a g r a m O b j e c t K e y > < K e y > C o l u m n s \ P r e c i n c t < / K e y > < / D i a g r a m O b j e c t K e y > < D i a g r a m O b j e c t K e y > < K e y > C o l u m n s \ P o p u l a t i o n < / K e y > < / D i a g r a m O b j e c t K e y > < D i a g r a m O b j e c t K e y > < K e y > C o l u m n s \ M u r d e r < / K e y > < / D i a g r a m O b j e c t K e y > < D i a g r a m O b j e c t K e y > < K e y > C o l u m n s \ R a p e < / K e y > < / D i a g r a m O b j e c t K e y > < D i a g r a m O b j e c t K e y > < K e y > C o l u m n s \ R o b b e r y < / K e y > < / D i a g r a m O b j e c t K e y > < D i a g r a m O b j e c t K e y > < K e y > C o l u m n s \ F e l .   A s s a u l t < / K e y > < / D i a g r a m O b j e c t K e y > < D i a g r a m O b j e c t K e y > < K e y > C o l u m n s \ B u r g l a r y < / K e y > < / D i a g r a m O b j e c t K e y > < D i a g r a m O b j e c t K e y > < K e y > C o l u m n s \ G r .   L a r c e n y < / K e y > < / D i a g r a m O b j e c t K e y > < D i a g r a m O b j e c t K e y > < K e y > C o l u m n s \ G . L . A < / K e y > < / D i a g r a m O b j e c t K e y > < D i a g r a m O b j e c t K e y > < K e y > C o l u m n s \ A l l   C r i m e s < / K e y > < / D i a g r a m O b j e c t K e y > < D i a g r a m O b j e c t K e y > < K e y > C o l u m n s \ V i o l e n t   C r i m e s < / K e y > < / D i a g r a m O b j e c t K e y > < D i a g r a m O b j e c t K e y > < K e y > C o l u m n s \ N o n - V i o l e n t   C r i m e s < / K e y > < / D i a g r a m O b j e c t K e y > < D i a g r a m O b j e c t K e y > < K e y > C o l u m n s \ V i o l e n t   C r i m e   r a t e < / K e y > < / D i a g r a m O b j e c t K e y > < D i a g r a m O b j e c t K e y > < K e y > C o l u m n s \ N - V   c r i m e   r a t e < / K e y > < / D i a g r a m O b j e c t K e y > < D i a g r a m O b j e c t K e y > < K e y > C o l u m n s \ C r i m e   R a t e < / K e y > < / D i a g r a m O b j e c t K e y > < D i a g r a m O b j e c t K e y > < K e y > C o l u m n s \ V i o l e n t   % < / K e y > < / D i a g r a m O b j e c t K e y > < D i a g r a m O b j e c t K e y > < K e y > C o l u m n s \ N o n - v i o l e n t   % < / K e y > < / D i a g r a m O b j e c t K e y > < D i a g r a m O b j e c t K e y > < K e y > L i n k s \ & l t ; C o l u m n s \ S u m   o f   P o p u l a t i o n & g t ; - & l t ; M e a s u r e s \ P o p u l a t i o n & g t ; < / K e y > < / D i a g r a m O b j e c t K e y > < D i a g r a m O b j e c t K e y > < K e y > L i n k s \ & l t ; C o l u m n s \ S u m   o f   P o p u l a t i o n & g t ; - & l t ; M e a s u r e s \ P o p u l a t i o n & g t ; \ C O L U M N < / K e y > < / D i a g r a m O b j e c t K e y > < D i a g r a m O b j e c t K e y > < K e y > L i n k s \ & l t ; C o l u m n s \ S u m   o f   P o p u l a t i o n & g t ; - & l t ; M e a s u r e s \ P o p u l a t i o n & g t ; \ M E A S U R E < / K e y > < / D i a g r a m O b j e c t K e y > < D i a g r a m O b j e c t K e y > < K e y > L i n k s \ & l t ; C o l u m n s \ S u m   o f   A l l   C r i m e s & g t ; - & l t ; M e a s u r e s \ A l l   C r i m e s & g t ; < / K e y > < / D i a g r a m O b j e c t K e y > < D i a g r a m O b j e c t K e y > < K e y > L i n k s \ & l t ; C o l u m n s \ S u m   o f   A l l   C r i m e s & g t ; - & l t ; M e a s u r e s \ A l l   C r i m e s & g t ; \ C O L U M N < / K e y > < / D i a g r a m O b j e c t K e y > < D i a g r a m O b j e c t K e y > < K e y > L i n k s \ & l t ; C o l u m n s \ S u m   o f   A l l   C r i m e s & g t ; - & l t ; M e a s u r e s \ A l l   C r i m e s & g t ; \ M E A S U R E < / K e y > < / D i a g r a m O b j e c t K e y > < D i a g r a m O b j e c t K e y > < K e y > L i n k s \ & l t ; C o l u m n s \ C o u n t   o f   P r e c i n c t & g t ; - & l t ; M e a s u r e s \ P r e c i n c t & g t ; < / K e y > < / D i a g r a m O b j e c t K e y > < D i a g r a m O b j e c t K e y > < K e y > L i n k s \ & l t ; C o l u m n s \ C o u n t   o f   P r e c i n c t & g t ; - & l t ; M e a s u r e s \ P r e c i n c t & g t ; \ C O L U M N < / K e y > < / D i a g r a m O b j e c t K e y > < D i a g r a m O b j e c t K e y > < K e y > L i n k s \ & l t ; C o l u m n s \ C o u n t   o f   P r e c i n c t & g t ; - & l t ; M e a s u r e s \ P r e c i n c t & g t ; \ M E A S U R E < / K e y > < / D i a g r a m O b j e c t K e y > < D i a g r a m O b j e c t K e y > < K e y > L i n k s \ & l t ; C o l u m n s \ S u m   o f   V i o l e n t   C r i m e s & g t ; - & l t ; M e a s u r e s \ V i o l e n t   C r i m e s & g t ; < / K e y > < / D i a g r a m O b j e c t K e y > < D i a g r a m O b j e c t K e y > < K e y > L i n k s \ & l t ; C o l u m n s \ S u m   o f   V i o l e n t   C r i m e s & g t ; - & l t ; M e a s u r e s \ V i o l e n t   C r i m e s & g t ; \ C O L U M N < / K e y > < / D i a g r a m O b j e c t K e y > < D i a g r a m O b j e c t K e y > < K e y > L i n k s \ & l t ; C o l u m n s \ S u m   o f   V i o l e n t   C r i m e s & g t ; - & l t ; M e a s u r e s \ V i o l e n t   C r i m e s & g t ; \ M E A S U R E < / K e y > < / D i a g r a m O b j e c t K e y > < D i a g r a m O b j e c t K e y > < K e y > L i n k s \ & l t ; C o l u m n s \ S u m   o f   V i o l e n t   % & g t ; - & l t ; M e a s u r e s \ V i o l e n t   % & g t ; < / K e y > < / D i a g r a m O b j e c t K e y > < D i a g r a m O b j e c t K e y > < K e y > L i n k s \ & l t ; C o l u m n s \ S u m   o f   V i o l e n t   % & g t ; - & l t ; M e a s u r e s \ V i o l e n t   % & g t ; \ C O L U M N < / K e y > < / D i a g r a m O b j e c t K e y > < D i a g r a m O b j e c t K e y > < K e y > L i n k s \ & l t ; C o l u m n s \ S u m   o f   V i o l e n t   % & g t ; - & l t ; M e a s u r e s \ V i o l e n t   % & g t ; \ M E A S U R E < / K e y > < / D i a g r a m O b j e c t K e y > < D i a g r a m O b j e c t K e y > < K e y > L i n k s \ & l t ; C o l u m n s \ S u m   o f   N o n - V i o l e n t   C r i m e s & g t ; - & l t ; M e a s u r e s \ N o n - V i o l e n t   C r i m e s & g t ; < / K e y > < / D i a g r a m O b j e c t K e y > < D i a g r a m O b j e c t K e y > < K e y > L i n k s \ & l t ; C o l u m n s \ S u m   o f   N o n - V i o l e n t   C r i m e s & g t ; - & l t ; M e a s u r e s \ N o n - V i o l e n t   C r i m e s & g t ; \ C O L U M N < / K e y > < / D i a g r a m O b j e c t K e y > < D i a g r a m O b j e c t K e y > < K e y > L i n k s \ & l t ; C o l u m n s \ S u m   o f   N o n - V i o l e n t   C r i m e s & g t ; - & l t ; M e a s u r e s \ N o n - V i o l e n t   C r i m e s & g t ; \ M E A S U R E < / K e y > < / D i a g r a m O b j e c t K e y > < D i a g r a m O b j e c t K e y > < K e y > L i n k s \ & l t ; C o l u m n s \ S u m   o f   N o n - v i o l e n t   % & g t ; - & l t ; M e a s u r e s \ N o n - v i o l e n t   % & g t ; < / K e y > < / D i a g r a m O b j e c t K e y > < D i a g r a m O b j e c t K e y > < K e y > L i n k s \ & l t ; C o l u m n s \ S u m   o f   N o n - v i o l e n t   % & g t ; - & l t ; M e a s u r e s \ N o n - v i o l e n t   % & g t ; \ C O L U M N < / K e y > < / D i a g r a m O b j e c t K e y > < D i a g r a m O b j e c t K e y > < K e y > L i n k s \ & l t ; C o l u m n s \ S u m   o f   N o n - v i o l e n t   % & g t ; - & l t ; M e a s u r e s \ N o n - v i o l e n t   % & g t ; \ M E A S U R E < / K e y > < / D i a g r a m O b j e c t K e y > < D i a g r a m O b j e c t K e y > < K e y > L i n k s \ & l t ; C o l u m n s \ S u m   o f   C r i m e   R a t e & g t ; - & l t ; M e a s u r e s \ C r i m e   R a t e & g t ; < / K e y > < / D i a g r a m O b j e c t K e y > < D i a g r a m O b j e c t K e y > < K e y > L i n k s \ & l t ; C o l u m n s \ S u m   o f   C r i m e   R a t e & g t ; - & l t ; M e a s u r e s \ C r i m e   R a t e & g t ; \ C O L U M N < / K e y > < / D i a g r a m O b j e c t K e y > < D i a g r a m O b j e c t K e y > < K e y > L i n k s \ & l t ; C o l u m n s \ S u m   o f   C r i m e   R a t e & g t ; - & l t ; M e a s u r e s \ C r i m e   R a t e & g t ; \ M E A S U R E < / K e y > < / D i a g r a m O b j e c t K e y > < D i a g r a m O b j e c t K e y > < K e y > L i n k s \ & l t ; C o l u m n s \ A v e r a g e   o f   C r i m e   R a t e & g t ; - & l t ; M e a s u r e s \ C r i m e   R a t e & g t ; < / K e y > < / D i a g r a m O b j e c t K e y > < D i a g r a m O b j e c t K e y > < K e y > L i n k s \ & l t ; C o l u m n s \ A v e r a g e   o f   C r i m e   R a t e & g t ; - & l t ; M e a s u r e s \ C r i m e   R a t e & g t ; \ C O L U M N < / K e y > < / D i a g r a m O b j e c t K e y > < D i a g r a m O b j e c t K e y > < K e y > L i n k s \ & l t ; C o l u m n s \ A v e r a g e   o f   C r i m e   R a t e & g t ; - & l t ; M e a s u r e s \ C r i m e   R a t e & g t ; \ M E A S U R E < / K e y > < / D i a g r a m O b j e c t K e y > < D i a g r a m O b j e c t K e y > < K e y > L i n k s \ & l t ; C o l u m n s \ S u m   o f   B u r g l a r y & g t ; - & l t ; M e a s u r e s \ B u r g l a r y & g t ; < / K e y > < / D i a g r a m O b j e c t K e y > < D i a g r a m O b j e c t K e y > < K e y > L i n k s \ & l t ; C o l u m n s \ S u m   o f   B u r g l a r y & g t ; - & l t ; M e a s u r e s \ B u r g l a r y & g t ; \ C O L U M N < / K e y > < / D i a g r a m O b j e c t K e y > < D i a g r a m O b j e c t K e y > < K e y > L i n k s \ & l t ; C o l u m n s \ S u m   o f   B u r g l a r y & g t ; - & l t ; M e a s u r e s \ B u r g l a r y & g t ; \ M E A S U R E < / K e y > < / D i a g r a m O b j e c t K e y > < D i a g r a m O b j e c t K e y > < K e y > L i n k s \ & l t ; C o l u m n s \ S u m   o f   F e l .   A s s a u l t & g t ; - & l t ; M e a s u r e s \ F e l .   A s s a u l t & g t ; < / K e y > < / D i a g r a m O b j e c t K e y > < D i a g r a m O b j e c t K e y > < K e y > L i n k s \ & l t ; C o l u m n s \ S u m   o f   F e l .   A s s a u l t & g t ; - & l t ; M e a s u r e s \ F e l .   A s s a u l t & g t ; \ C O L U M N < / K e y > < / D i a g r a m O b j e c t K e y > < D i a g r a m O b j e c t K e y > < K e y > L i n k s \ & l t ; C o l u m n s \ S u m   o f   F e l .   A s s a u l t & g t ; - & l t ; M e a s u r e s \ F e l .   A s s a u l t & g t ; \ M E A S U R E < / K e y > < / D i a g r a m O b j e c t K e y > < D i a g r a m O b j e c t K e y > < K e y > L i n k s \ & l t ; C o l u m n s \ S u m   o f   G . L . A & g t ; - & l t ; M e a s u r e s \ G . L . A & g t ; < / K e y > < / D i a g r a m O b j e c t K e y > < D i a g r a m O b j e c t K e y > < K e y > L i n k s \ & l t ; C o l u m n s \ S u m   o f   G . L . A & g t ; - & l t ; M e a s u r e s \ G . L . A & g t ; \ C O L U M N < / K e y > < / D i a g r a m O b j e c t K e y > < D i a g r a m O b j e c t K e y > < K e y > L i n k s \ & l t ; C o l u m n s \ S u m   o f   G . L . A & g t ; - & l t ; M e a s u r e s \ G . L . A & g t ; \ M E A S U R E < / K e y > < / D i a g r a m O b j e c t K e y > < D i a g r a m O b j e c t K e y > < K e y > L i n k s \ & l t ; C o l u m n s \ S u m   o f   G r .   L a r c e n y & g t ; - & l t ; M e a s u r e s \ G r .   L a r c e n y & g t ; < / K e y > < / D i a g r a m O b j e c t K e y > < D i a g r a m O b j e c t K e y > < K e y > L i n k s \ & l t ; C o l u m n s \ S u m   o f   G r .   L a r c e n y & g t ; - & l t ; M e a s u r e s \ G r .   L a r c e n y & g t ; \ C O L U M N < / K e y > < / D i a g r a m O b j e c t K e y > < D i a g r a m O b j e c t K e y > < K e y > L i n k s \ & l t ; C o l u m n s \ S u m   o f   G r .   L a r c e n y & g t ; - & l t ; M e a s u r e s \ G r .   L a r c e n y & g t ; \ M E A S U R E < / K e y > < / D i a g r a m O b j e c t K e y > < D i a g r a m O b j e c t K e y > < K e y > L i n k s \ & l t ; C o l u m n s \ S u m   o f   M u r d e r & g t ; - & l t ; M e a s u r e s \ M u r d e r & g t ; < / K e y > < / D i a g r a m O b j e c t K e y > < D i a g r a m O b j e c t K e y > < K e y > L i n k s \ & l t ; C o l u m n s \ S u m   o f   M u r d e r & g t ; - & l t ; M e a s u r e s \ M u r d e r & g t ; \ C O L U M N < / K e y > < / D i a g r a m O b j e c t K e y > < D i a g r a m O b j e c t K e y > < K e y > L i n k s \ & l t ; C o l u m n s \ S u m   o f   M u r d e r & g t ; - & l t ; M e a s u r e s \ M u r d e r & g t ; \ M E A S U R E < / K e y > < / D i a g r a m O b j e c t K e y > < D i a g r a m O b j e c t K e y > < K e y > L i n k s \ & l t ; C o l u m n s \ S u m   o f   R a p e & g t ; - & l t ; M e a s u r e s \ R a p e & g t ; < / K e y > < / D i a g r a m O b j e c t K e y > < D i a g r a m O b j e c t K e y > < K e y > L i n k s \ & l t ; C o l u m n s \ S u m   o f   R a p e & g t ; - & l t ; M e a s u r e s \ R a p e & g t ; \ C O L U M N < / K e y > < / D i a g r a m O b j e c t K e y > < D i a g r a m O b j e c t K e y > < K e y > L i n k s \ & l t ; C o l u m n s \ S u m   o f   R a p e & g t ; - & l t ; M e a s u r e s \ R a p e & g t ; \ M E A S U R E < / K e y > < / D i a g r a m O b j e c t K e y > < D i a g r a m O b j e c t K e y > < K e y > L i n k s \ & l t ; C o l u m n s \ S u m   o f   R o b b e r y & g t ; - & l t ; M e a s u r e s \ R o b b e r y & g t ; < / K e y > < / D i a g r a m O b j e c t K e y > < D i a g r a m O b j e c t K e y > < K e y > L i n k s \ & l t ; C o l u m n s \ S u m   o f   R o b b e r y & g t ; - & l t ; M e a s u r e s \ R o b b e r y & g t ; \ C O L U M N < / K e y > < / D i a g r a m O b j e c t K e y > < D i a g r a m O b j e c t K e y > < K e y > L i n k s \ & l t ; C o l u m n s \ S u m   o f   R o b b e r y & g t ; - & l t ; M e a s u r e s \ R o b b e r y & g t ; \ M E A S U R E 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 P o p u l a t i o n 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 P o p u l a t i o n \ T a g I n f o \ F o r m u l a 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 P o p u l a t i o n \ T a g I n f o \ V a l u e 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 A l l   C r i m e s 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 A l l   C r i m e s \ T a g I n f o \ F o r m u l a 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 A l l   C r i m e s \ T a g I n f o \ V a l u e 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 P r e c i n c t 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 P r e c i n c t \ T a g I n f o \ F o r m u l a 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 P r e c i n c t \ T a g I n f o \ V a l u e 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 V i o l e n t   C r i m e s 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 V i o l e n t   C r i m e s \ T a g I n f o \ F o r m u l a 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 V i o l e n t   C r i m e s \ T a g I n f o \ V a l u e 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 V i o l e n t   % 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 V i o l e n t 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 V i o l e n t 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 N o n - V i o l e n t   C r i m e s 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 N o n - V i o l e n t   C r i m e s \ T a g I n f o \ F o r m u l a 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 N o n - V i o l e n t   C r i m e s \ T a g I n f o \ V a l u e 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 N o n - v i o l e n t   % 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 N o n - v i o l e n t 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 N o n - v i o l e n t 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 C r i m e   R a t e 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 C r i m e 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 C r i m e 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 C r i m e   R a t e 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 C r i m e 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 C r i m e 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 B u r g l a r y 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 B u r g l a r y \ T a g I n f o \ F o r m u l a 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 B u r g l a r y \ T a g I n f o \ V a l u e 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 F e l .   A s s a u l t 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 F e l .   A s s a u l t \ T a g I n f o \ F o r m u l a 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 F e l .   A s s a u l t \ T a g I n f o \ V a l u e 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 G . L . A 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 G . L . A \ T a g I n f o \ F o r m u l a 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 G . L . A \ T a g I n f o \ V a l u e 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 G r .   L a r c e n y 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 G r .   L a r c e n y \ T a g I n f o \ F o r m u l a 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 G r .   L a r c e n y \ T a g I n f o \ V a l u e 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 M u r d e r 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 M u r d e r \ T a g I n f o \ F o r m u l a 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 M u r d e r \ T a g I n f o \ V a l u e 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 R a p e 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 R o b b e r y 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 R o b b e r y \ T a g I n f o \ F o r m u l a 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 R o b b e r y \ T a g I n f o \ V a l u e 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 P o p . 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 P o p . \ T a g I n f o \ F o r m u l a 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 P o p . \ T a g I n f o \ V a l u e 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 V i o l e n t 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 V i o l e n t \ T a g I n f o \ F o r m u l a 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 V i o l e n t \ T a g I n f o \ V a l u e 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 N o n - v i o l e n t 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 N o n - v i o l e n t \ T a g I n f o \ F o r m u l a 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 N o n - v i o l e n t \ T a g I n f o \ V a l u e 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 C r i m e   r a t e 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 M e a s u r e s \ C i t y   C r i m e 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 C r i m e 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 c r i m e   t h a t   i s   V 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 M e a s u r e s \ C i t y   c r i m e   t h a t   i s  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 c r i m e   t h a t   i s  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 c r i m e   t h a t   i s   N - V 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 M e a s u r e s \ C i t y   c r i m e   t h a t   i s   N - V \ T a g I n f o \ F o r m u l a 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 c r i m e   t h a t   i s   N - V \ T a g I n f o \ V a l u e 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 v i o l e n t   c r i m e   r a t e 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 M e a s u r e s \ c i t y   v i o l e n t   c r i m e 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 v i o l e n t   c r i m e 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 n - v   c r i m e   r a t e 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 M e a s u r e s \ c i t y   n - v   c r i m e 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 M e a s u r e s \ c i t y   n - v   c r i m e 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 m u r d e r s < / K e y > < / a : K e y > < a : V a l u e   i : t y p e = " M e a s u r e G r i d N o d e V i e w S t a t e " > < C o l u m n > 8 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 M e a s u r e s \ t o t .   m u r d e r s \ T a g I n f o \ F o r m u l a 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 m u r d e r s \ T a g I n f o \ V a l u e 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 r a p e 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 M e a s u r e s \ t o t .   r a p e \ T a g I n f o \ F o r m u l a 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 r a p e \ T a g I n f o \ V a l u e 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 r o b b e r y < / K e y > < / a : K e y > < a : V a l u e   i : t y p e = " M e a s u r e G r i d N o d e V i e w S t a t e " > < C o l u m n > 1 0 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 M e a s u r e s \ t o t .   r o b b e r y \ T a g I n f o \ F o r m u l a 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 r o b b e r y \ T a g I n f o \ V a l u e 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 f e l o n y   a s s a u l t 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 M e a s u r e s \ t o t .   f e l o n y   a s s a u l t \ T a g I n f o \ F o r m u l a 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 f e l o n y   a s s a u l t \ T a g I n f o \ V a l u e 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 b u r g l a r y 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 M e a s u r e s \ t o t .   b u r g l a r y \ T a g I n f o \ F o r m u l a 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 b u r g l a r y \ T a g I n f o \ V a l u e 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 g r a n d   l a r c e n y 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 M e a s u r e s \ t o t .   g r a n d   l a r c e n y \ T a g I n f o \ F o r m u l a 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 g r a n d   l a r c e n y \ T a g I n f o \ V a l u e 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 G . L . A < / K e y > < / a : K e y > < a : V a l u e   i : t y p e = " M e a s u r e G r i d N o d e V i e w S t a t e " > < C o l u m n > 1 4 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 M e a s u r e s \ t o t .   G . L . A \ T a g I n f o \ F o r m u l a 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 G . L . A \ T a g I n f o \ V a l u e 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 c r i m e s 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 M e a s u r e s \ T o t .   c r i m e s \ T a g I n f o \ F o r m u l a 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 M e a s u r e s \ T o t .   c r i m e s \ T a g I n f o \ V a l u e 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 M e a s u r e s \ m u r d e r   r a t e < / K e y > < / a : K e y > < a : V a l u e   i : t y p e = " M e a s u r e G r i d N o d e V i e w S t a t e " > < C o l u m n > 8 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 M e a s u r e s \ m u r d e r 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 M e a s u r e s \ m u r d e r 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 M e a s u r e s \ r a p e   r a t e < / K e y > < / a : K e y > < a : V a l u e   i : t y p e = " M e a s u r e G r i d N o d e V i e w S t a t e " > < C o l u m n > 9 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 M e a s u r e s \ r a p e 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 M e a s u r e s \ r a p e 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 M e a s u r e s \ r o b b e r y   r a t e < / K e y > < / a : K e y > < a : V a l u e   i : t y p e = " M e a s u r e G r i d N o d e V i e w S t a t e " > < C o l u m n > 1 0 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 M e a s u r e s \ r o b b e r y 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 M e a s u r e s \ r o b b e r y 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 M e a s u r e s \ f e l .   a s s a u l t   r a t e < / K e y > < / a : K e y > < a : V a l u e   i : t y p e = " M e a s u r e G r i d N o d e V i e w S t a t e " > < C o l u m n > 1 1 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 M e a s u r e s \ f e l .   a s s a u l t 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 M e a s u r e s \ f e l .   a s s a u l t 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 M e a s u r e s \ b u r g l a r y   r a t e < / K e y > < / a : K e y > < a : V a l u e   i : t y p e = " M e a s u r e G r i d N o d e V i e w S t a t e " > < C o l u m n > 1 2 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 M e a s u r e s \ b u r g l a r y 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 M e a s u r e s \ b u r g l a r y 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 M e a s u r e s \ g r .   l a r c e n y   r a t e < / K e y > < / a : K e y > < a : V a l u e   i : t y p e = " M e a s u r e G r i d N o d e V i e w S t a t e " > < C o l u m n > 1 3 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 M e a s u r e s \ g r .   l a r c e n y 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 M e a s u r e s \ g r .   l a r c e n y 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 M e a s u r e s \ G . L . A   r a t e < / K e y > < / a : K e y > < a : V a l u e   i : t y p e = " M e a s u r e G r i d N o d e V i e w S t a t e " > < C o l u m n > 1 4 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 M e a s u r e s \ G . L . A 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 M e a s u r e s \ G . L . A 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 C o l u m n s \ P r e c i n c t 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 C o l u m n s \ M u r d e r 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 C o l u m n s \ R o b b e r y 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 C o l u m n s \ F e l .   A s s a u l t 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 C o l u m n s \ B u r g l a r y 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 C o l u m n s \ G r .   L a r c e n y 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 C o l u m n s \ G . L . A 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  C r i m e s 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 C o l u m n s \ V i o l e n t   C r i m e s 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 C o l u m n s \ N o n - V i o l e n t   C r i m e s 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 C o l u m n s \ V i o l e n t   C r i m e   r a t e 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 C o l u m n s \ N - V   c r i m e   r a t e 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 C o l u m n s \ C r i m e  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 C o l u m n s \ V i o l e n t   % 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 C o l u m n s \ N o n - v i o l e n t  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 P o p u l a t i o n & g t ; - & l t ; M e a s u r e s \ P o p u l a t i o n & g t ; 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 P o p u l a t i o n & g t ; - & l t ; M e a s u r e s \ P o p u l a t i o n & g t ; \ C O L U M N 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 P o p u l a t i o n & g t ; - & l t ; M e a s u r e s \ P o p u l a t i o n & g t ; \ M E A S U R E 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 A l l   C r i m e s & g t ; - & l t ; M e a s u r e s \ A l l   C r i m e s & g t ; 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 A l l   C r i m e s & g t ; - & l t ; M e a s u r e s \ A l l   C r i m e s & g t ; \ C O L U M N 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 A l l   C r i m e s & g t ; - & l t ; M e a s u r e s \ A l l   C r i m e s & g t ; \ M E A S U R E 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 P r e c i n c t & g t ; - & l t ; M e a s u r e s \ P r e c i n c t & g t ; 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 P r e c i n c t & g t ; - & l t ; M e a s u r e s \ P r e c i n c t & g t ; \ C O L U M N 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 P r e c i n c t & g t ; - & l t ; M e a s u r e s \ P r e c i n c t & g t ; \ M E A S U R E 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 V i o l e n t   C r i m e s & g t ; - & l t ; M e a s u r e s \ V i o l e n t   C r i m e s & g t ; 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 V i o l e n t   C r i m e s & g t ; - & l t ; M e a s u r e s \ V i o l e n t   C r i m e s & g t ; \ C O L U M N 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 V i o l e n t   C r i m e s & g t ; - & l t ; M e a s u r e s \ V i o l e n t   C r i m e s & g t ; \ M E A S U R E 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 V i o l e n t   % & g t ; - & l t ; M e a s u r e s \ V i o l e n t 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 V i o l e n t   % & g t ; - & l t ; M e a s u r e s \ V i o l e n t 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 V i o l e n t   % & g t ; - & l t ; M e a s u r e s \ V i o l e n t  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 N o n - V i o l e n t   C r i m e s & g t ; - & l t ; M e a s u r e s \ N o n - V i o l e n t   C r i m e s & g t ; 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 N o n - V i o l e n t   C r i m e s & g t ; - & l t ; M e a s u r e s \ N o n - V i o l e n t   C r i m e s & g t ; \ C O L U M N 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 N o n - V i o l e n t   C r i m e s & g t ; - & l t ; M e a s u r e s \ N o n - V i o l e n t   C r i m e s & g t ; \ M E A S U R E 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 N o n - v i o l e n t   % & g t ; - & l t ; M e a s u r e s \ N o n - v i o l e n t 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 N o n - v i o l e n t   % & g t ; - & l t ; M e a s u r e s \ N o n - v i o l e n t 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 N o n - v i o l e n t   % & g t ; - & l t ; M e a s u r e s \ N o n - v i o l e n t  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 C r i m e   R a t e & g t ; - & l t ; M e a s u r e s \ C r i m e  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 C r i m e   R a t e & g t ; - & l t ; M e a s u r e s \ C r i m e  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 C r i m e   R a t e & g t ; - & l t ; M e a s u r e s \ C r i m e  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 C r i m e   R a t e & g t ; - & l t ; M e a s u r e s \ C r i m e  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 C r i m e   R a t e & g t ; - & l t ; M e a s u r e s \ C r i m e  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 C r i m e   R a t e & g t ; - & l t ; M e a s u r e s \ C r i m e  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 B u r g l a r y & g t ; - & l t ; M e a s u r e s \ B u r g l a r y & g t ; 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 B u r g l a r y & g t ; - & l t ; M e a s u r e s \ B u r g l a r y & g t ; \ C O L U M N 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 B u r g l a r y & g t ; - & l t ; M e a s u r e s \ B u r g l a r y & g t ; \ M E A S U R E 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 F e l .   A s s a u l t & g t ; - & l t ; M e a s u r e s \ F e l .   A s s a u l t & g t ; 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 F e l .   A s s a u l t & g t ; - & l t ; M e a s u r e s \ F e l .   A s s a u l t & g t ; \ C O L U M N 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 F e l .   A s s a u l t & g t ; - & l t ; M e a s u r e s \ F e l .   A s s a u l t & g t ; \ M E A S U R E 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 G . L . A & g t ; - & l t ; M e a s u r e s \ G . L . A & g t ; 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 G . L . A & g t ; - & l t ; M e a s u r e s \ G . L . A & g t ; \ C O L U M N 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 G . L . A & g t ; - & l t ; M e a s u r e s \ G . L . A & g t ; \ M E A S U R E 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 G r .   L a r c e n y & g t ; - & l t ; M e a s u r e s \ G r .   L a r c e n y & g t ; 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 G r .   L a r c e n y & g t ; - & l t ; M e a s u r e s \ G r .   L a r c e n y & g t ; \ C O L U M N 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 G r .   L a r c e n y & g t ; - & l t ; M e a s u r e s \ G r .   L a r c e n y & g t ; \ M E A S U R E 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 M u r d e r & g t ; - & l t ; M e a s u r e s \ M u r d e r & g t ; 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 M u r d e r & g t ; - & l t ; M e a s u r e s \ M u r d e r & g t ; \ C O L U M N 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 M u r d e r & g t ; - & l t ; M e a s u r e s \ M u r d e r & g t ; \ M E A S U R E 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 R a p e & g t ; - & l t ; M e a s u r e s \ R a p e & g t ; 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 R a p e & g t ; - & l t ; M e a s u r e s \ R a p e & g t ; \ C O L U M N 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 R a p e & g t ; - & l t ; M e a s u r e s \ R a p e & g t ; \ M E A S U R E 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 R o b b e r y & g t ; - & l t ; M e a s u r e s \ R o b b e r y & g t ; 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 R o b b e r y & g t ; - & l t ; M e a s u r e s \ R o b b e r y & g t ; \ C O L U M N 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 R o b b e r y & g t ; - & l t ; M e a s u r e s \ R o b b e r y & g t ; \ M E A S U R E 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7.xml>��< ? x m l   v e r s i o n = " 1 . 0 "   e n c o d i n g = " U T F - 1 6 " ? > < G e m i n i   x m l n s = " h t t p : / / g e m i n i / p i v o t c u s t o m i z a t i o n / 5 8 2 1 4 f a 8 - e 4 4 3 - 4 2 2 1 - a 3 a c - 3 8 3 c d 6 a 2 5 a 6 d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 C i t y   C r i m e   r a t e < / M e a s u r e N a m e > < D i s p l a y N a m e > C i t y   C r i m e   r a t e < / D i s p l a y N a m e > < V i s i b l e > F a l s e < / V i s i b l e > < / i t e m > < i t e m > < M e a s u r e N a m e > C i t y   c r i m e   t h a t   i s   V < / M e a s u r e N a m e > < D i s p l a y N a m e > C i t y   c r i m e   t h a t   i s   V < / D i s p l a y N a m e > < V i s i b l e > F a l s e < / V i s i b l e > < / i t e m > < i t e m > < M e a s u r e N a m e > C i t y   c r i m e   t h a t   i s   N - V < / M e a s u r e N a m e > < D i s p l a y N a m e > C i t y   c r i m e   t h a t   i s   N - V < / D i s p l a y N a m e > < V i s i b l e > F a l s e < / V i s i b l e > < / i t e m > < i t e m > < M e a s u r e N a m e > c i t y   v i o l e n t   c r i m e   r a t e < / M e a s u r e N a m e > < D i s p l a y N a m e > c i t y   v i o l e n t   c r i m e   r a t e < / D i s p l a y N a m e > < V i s i b l e > F a l s e < / V i s i b l e > < / i t e m > < i t e m > < M e a s u r e N a m e > c i t y   n - v   c r i m e   r a t e < / M e a s u r e N a m e > < D i s p l a y N a m e > c i t y   n - v   c r i m e   r a t e < / D i s p l a y N a m e > < V i s i b l e > F a l s e < / V i s i b l e > < / i t e m > < i t e m > < M e a s u r e N a m e > t o t .   m u r d e r s < / M e a s u r e N a m e > < D i s p l a y N a m e > t o t .   m u r d e r s < / D i s p l a y N a m e > < V i s i b l e > F a l s e < / V i s i b l e > < / i t e m > < i t e m > < M e a s u r e N a m e > t o t .   r a p e < / M e a s u r e N a m e > < D i s p l a y N a m e > t o t .   r a p e < / D i s p l a y N a m e > < V i s i b l e > F a l s e < / V i s i b l e > < / i t e m > < i t e m > < M e a s u r e N a m e > t o t .   r o b b e r y < / M e a s u r e N a m e > < D i s p l a y N a m e > t o t .   r o b b e r y < / D i s p l a y N a m e > < V i s i b l e > F a l s e < / V i s i b l e > < / i t e m > < i t e m > < M e a s u r e N a m e > t o t .   f e l o n y   a s s a u l t < / M e a s u r e N a m e > < D i s p l a y N a m e > t o t .   f e l o n y   a s s a u l t < / D i s p l a y N a m e > < V i s i b l e > F a l s e < / V i s i b l e > < / i t e m > < i t e m > < M e a s u r e N a m e > t o t .   b u r g l a r y < / M e a s u r e N a m e > < D i s p l a y N a m e > t o t .   b u r g l a r y < / D i s p l a y N a m e > < V i s i b l e > F a l s e < / V i s i b l e > < / i t e m > < i t e m > < M e a s u r e N a m e > t o t .   g r a n d   l a r c e n y < / M e a s u r e N a m e > < D i s p l a y N a m e > t o t .   g r a n d   l a r c e n y < / D i s p l a y N a m e > < V i s i b l e > F a l s e < / V i s i b l e > < / i t e m > < i t e m > < M e a s u r e N a m e > t o t .   G . L . A < / M e a s u r e N a m e > < D i s p l a y N a m e > t o t .   G . L . A < / D i s p l a y N a m e > < V i s i b l e > F a l s e < / V i s i b l e > < / i t e m > < i t e m > < M e a s u r e N a m e > T o t .   c r i m e s < / M e a s u r e N a m e > < D i s p l a y N a m e > T o t .   c r i m e s < / D i s p l a y N a m e > < V i s i b l e > F a l s e < / V i s i b l e > < / i t e m > < i t e m > < M e a s u r e N a m e > c i t y w i d e   p o p .   d e n s i t y < / M e a s u r e N a m e > < D i s p l a y N a m e > c i t y w i d e   p o p .   d e n s i t y < / D i s p l a y N a m e > < V i s i b l e > F a l s e < / V i s i b l e > < / i t e m > < i t e m > < M e a s u r e N a m e > m u r d e r   r a t e < / M e a s u r e N a m e > < D i s p l a y N a m e > m u r d e r   r a t e < / D i s p l a y N a m e > < V i s i b l e > F a l s e < / V i s i b l e > < / i t e m > < i t e m > < M e a s u r e N a m e > r a p e   r a t e < / M e a s u r e N a m e > < D i s p l a y N a m e > r a p e   r a t e < / D i s p l a y N a m e > < V i s i b l e > F a l s e < / V i s i b l e > < / i t e m > < i t e m > < M e a s u r e N a m e > r o b b e r y   r a t e < / M e a s u r e N a m e > < D i s p l a y N a m e > r o b b e r y   r a t e < / D i s p l a y N a m e > < V i s i b l e > F a l s e < / V i s i b l e > < / i t e m > < i t e m > < M e a s u r e N a m e > f e l .   a s s a u l t   r a t e < / M e a s u r e N a m e > < D i s p l a y N a m e > f e l .   a s s a u l t   r a t e < / D i s p l a y N a m e > < V i s i b l e > F a l s e < / V i s i b l e > < / i t e m > < i t e m > < M e a s u r e N a m e > b u r g l a r y   r a t e < / M e a s u r e N a m e > < D i s p l a y N a m e > b u r g l a r y   r a t e < / D i s p l a y N a m e > < V i s i b l e > F a l s e < / V i s i b l e > < / i t e m > < i t e m > < M e a s u r e N a m e > g r .   l a r c e n y   r a t e < / M e a s u r e N a m e > < D i s p l a y N a m e > g r .   l a r c e n y   r a t e < / D i s p l a y N a m e > < V i s i b l e > F a l s e < / V i s i b l e > < / i t e m > < i t e m > < M e a s u r e N a m e > G . L . A   r a t e < / M e a s u r e N a m e > < D i s p l a y N a m e > G . L . A 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T a b l e 1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 B o r o u g h < / s t r i n g > < / k e y > < v a l u e > < i n t > 8 8 < / i n t > < / v a l u e > < / i t e m > < i t e m > < k e y > < s t r i n g > M e d i a n < / s t r i n g > < / k e y > < v a l u e > < i n t > 8 3 < / i n t > < / v a l u e > < / i t e m > < / C o l u m n W i d t h s > < C o l u m n D i s p l a y I n d e x > < i t e m > < k e y > < s t r i n g > B o r o u g h < / s t r i n g > < / k e y > < v a l u e > < i n t > 0 < / i n t > < / v a l u e > < / i t e m > < i t e m > < k e y > < s t r i n g > M e d i a n 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0.xml>��< ? x m l   v e r s i o n = " 1 . 0 "   e n c o d i n g = " U T F - 1 6 " ? > < G e m i n i   x m l n s = " h t t p : / / g e m i n i / p i v o t c u s t o m i z a t i o n / 1 0 b 2 e f b 5 - 2 5 f 8 - 4 f e 8 - 8 f a 7 - 0 0 a f e 5 c 2 1 5 4 0 " > < C u s t o m C o n t e n t > < ! [ C D A T A [ < ? x m l   v e r s i o n = " 1 . 0 "   e n c o d i n g = " u t f - 1 6 " ? > < S e t t i n g s > < C a l c u l a t e d F i e l d s > < i t e m > < M e a s u r e N a m e > N Y C   A r e a < / M e a s u r e N a m e > < D i s p l a y N a m e > N Y C   A r e a < / D i s p l a y N a m e > < V i s i b l e > F a l s e < / V i s i b l e > < / i t e m > < i t e m > < M e a s u r e N a m e > B o r o u g h s < / M e a s u r e N a m e > < D i s p l a y N a m e > B o r o u g h s < / D i s p l a y N a m e > < V i s i b l e > F a l s e < / V i s i b l e > < / i t e m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 T o t .   V i o l e n t < / M e a s u r e N a m e > < D i s p l a y N a m e > T o t .   V i o l e n t < / D i s p l a y N a m e > < V i s i b l e > F a l s e < / V i s i b l e > < / i t e m > < i t e m > < M e a s u r e N a m e > T o t .   N o n v i o l e n t < / M e a s u r e N a m e > < D i s p l a y N a m e > T o t .   N o n v i o l e n t 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 %   o f   C r i m e   -   V i o l e n t < / M e a s u r e N a m e > < D i s p l a y N a m e > C u m .   %   o f   C r i m e   -   V i o l e n t < / D i s p l a y N a m e > < V i s i b l e > F a l s e < / V i s i b l e > < / i t e m > < i t e m > < M e a s u r e N a m e > C u m .   %   o f   C r i m e   -   N o n v i o l e n t < / M e a s u r e N a m e > < D i s p l a y N a m e > C u m .   %   o f   C r i m e   -   N o n v i o l e n t < / D i s p l a y N a m e > < V i s i b l e > F a l s e < / V i s i b l e > < / i t e m > < i t e m > < M e a s u r e N a m e > T o t a l   P o p .   D e n s i t y < / M e a s u r e N a m e > < D i s p l a y N a m e > T o t a l   P o p .   D e n s i t y < / D i s p l a y N a m e > < V i s i b l e > F a l s e < / V i s i b l e > < / i t e m > < i t e m > < M e a s u r e N a m e > M e d i a n   d e n s i t y < / M e a s u r e N a m e > < D i s p l a y N a m e > M e d i a n   d e n s i t y < / D i s p l a y N a m e > < V i s i b l e > F a l s e < / V i s i b l e > < / i t e m > < i t e m > < M e a s u r e N a m e > m e d i a n   C . R < / M e a s u r e N a m e > < D i s p l a y N a m e > m e d i a n   C . R < / D i s p l a y N a m e > < V i s i b l e > F a l s e < / V i s i b l e > < / i t e m > < i t e m > < M e a s u r e N a m e > m e d i a n   %   o f   c r i m e   -   V < / M e a s u r e N a m e > < D i s p l a y N a m e > m e d i a n   %   o f   c r i m e   -   V 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d 4 d 1 1 d b - 7 3 f 3 - 4 9 8 1 - a a d 2 - 0 b 4 6 0 3 6 b 4 e 9 f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 C r i m e s < / M e a s u r e N a m e > < D i s p l a y N a m e > T o t a l   C r i m e s < / D i s p l a y N a m e > < V i s i b l e > F a l s e < / V i s i b l e > < / i t e m > < i t e m > < M e a s u r e N a m e > T o t a l   P o p .   D e n s i t y < / M e a s u r e N a m e > < D i s p l a y N a m e > T o t a l   P o p .   D e n s i t y 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 C u m .   C r i m e   r a t e < / M e a s u r e N a m e > < D i s p l a y N a m e > C u m .   C r i m e   r a t e < / D i s p l a y N a m e > < V i s i b l e > F a l s e < / V i s i b l e > < / i t e m > < i t e m > < M e a s u r e N a m e > C u m .   V i o l e n t   % < / M e a s u r e N a m e > < D i s p l a y N a m e > C u m .   V i o l e n t   % < / D i s p l a y N a m e > < V i s i b l e > F a l s e < / V i s i b l e > < / i t e m > < i t e m > < M e a s u r e N a m e > C u m .   N o n - v i o l e n t < / M e a s u r e N a m e > < D i s p l a y N a m e > C u m .   N o n - v i o l e n t 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1 f 6 b 9 7 0 - 6 b 4 4 - 4 5 d 3 - b b a 2 - 4 4 9 1 7 1 4 a 9 5 2 b " > < C u s t o m C o n t e n t > < ! [ C D A T A [ < ? x m l   v e r s i o n = " 1 . 0 "   e n c o d i n g = " u t f - 1 6 " ? > < S e t t i n g s > < C a l c u l a t e d F i e l d s > < i t e m > < M e a s u r e N a m e > T o t a l   P o p . < / M e a s u r e N a m e > < D i s p l a y N a m e > T o t a l   P o p . < / D i s p l a y N a m e > < V i s i b l e > F a l s e < / V i s i b l e > < / i t e m > < i t e m > < M e a s u r e N a m e > T o t a l   V i o l e n t < / M e a s u r e N a m e > < D i s p l a y N a m e > T o t a l   V i o l e n t < / D i s p l a y N a m e > < V i s i b l e > F a l s e < / V i s i b l e > < / i t e m > < i t e m > < M e a s u r e N a m e > T o t a l   N o n - v i o l e n t < / M e a s u r e N a m e > < D i s p l a y N a m e > T o t a l   N o n - v i o l e n t < / D i s p l a y N a m e > < V i s i b l e > F a l s e < / V i s i b l e > < / i t e m > < i t e m > < M e a s u r e N a m e > C i t y   C r i m e   r a t e < / M e a s u r e N a m e > < D i s p l a y N a m e > C i t y   C r i m e   r a t e < / D i s p l a y N a m e > < V i s i b l e > F a l s e < / V i s i b l e > < / i t e m > < i t e m > < M e a s u r e N a m e > C i t y   c r i m e   t h a t   i s   V < / M e a s u r e N a m e > < D i s p l a y N a m e > C i t y   c r i m e   t h a t   i s   V < / D i s p l a y N a m e > < V i s i b l e > F a l s e < / V i s i b l e > < / i t e m > < i t e m > < M e a s u r e N a m e > C i t y   c r i m e   t h a t   i s   N - V < / M e a s u r e N a m e > < D i s p l a y N a m e > C i t y   c r i m e   t h a t   i s   N - V < / D i s p l a y N a m e > < V i s i b l e > F a l s e < / V i s i b l e > < / i t e m > < i t e m > < M e a s u r e N a m e > T o t a l   a r e a < / M e a s u r e N a m e > < D i s p l a y N a m e > T o t a l   a r e a < / D i s p l a y N a m e > < V i s i b l e > F a l s e < / V i s i b l e > < / i t e m > < i t e m > < M e a s u r e N a m e > c i t y   v i o l e n t   c r i m e   r a t e < / M e a s u r e N a m e > < D i s p l a y N a m e > c i t y   v i o l e n t   c r i m e   r a t e < / D i s p l a y N a m e > < V i s i b l e > F a l s e < / V i s i b l e > < / i t e m > < i t e m > < M e a s u r e N a m e > c i t y   n - v   c r i m e   r a t e < / M e a s u r e N a m e > < D i s p l a y N a m e > c i t y   n - v   c r i m e   r a t e < / D i s p l a y N a m e > < V i s i b l e > F a l s e < / V i s i b l e > < / i t e m > < i t e m > < M e a s u r e N a m e > t o t .   m u r d e r s < / M e a s u r e N a m e > < D i s p l a y N a m e > t o t .   m u r d e r s < / D i s p l a y N a m e > < V i s i b l e > F a l s e < / V i s i b l e > < / i t e m > < i t e m > < M e a s u r e N a m e > t o t .   r a p e < / M e a s u r e N a m e > < D i s p l a y N a m e > t o t .   r a p e < / D i s p l a y N a m e > < V i s i b l e > F a l s e < / V i s i b l e > < / i t e m > < i t e m > < M e a s u r e N a m e > t o t .   r o b b e r y < / M e a s u r e N a m e > < D i s p l a y N a m e > t o t .   r o b b e r y < / D i s p l a y N a m e > < V i s i b l e > F a l s e < / V i s i b l e > < / i t e m > < i t e m > < M e a s u r e N a m e > t o t .   f e l o n y   a s s a u l t < / M e a s u r e N a m e > < D i s p l a y N a m e > t o t .   f e l o n y   a s s a u l t < / D i s p l a y N a m e > < V i s i b l e > F a l s e < / V i s i b l e > < / i t e m > < i t e m > < M e a s u r e N a m e > t o t .   b u r g l a r y < / M e a s u r e N a m e > < D i s p l a y N a m e > t o t .   b u r g l a r y < / D i s p l a y N a m e > < V i s i b l e > F a l s e < / V i s i b l e > < / i t e m > < i t e m > < M e a s u r e N a m e > t o t .   g r a n d   l a r c e n y < / M e a s u r e N a m e > < D i s p l a y N a m e > t o t .   g r a n d   l a r c e n y < / D i s p l a y N a m e > < V i s i b l e > F a l s e < / V i s i b l e > < / i t e m > < i t e m > < M e a s u r e N a m e > t o t .   G . L . A < / M e a s u r e N a m e > < D i s p l a y N a m e > t o t .   G . L . A < / D i s p l a y N a m e > < V i s i b l e > F a l s e < / V i s i b l e > < / i t e m > < i t e m > < M e a s u r e N a m e > T o t .   c r i m e s < / M e a s u r e N a m e > < D i s p l a y N a m e > T o t .   c r i m e s 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 P r e c i n c t < / s t r i n g > < / k e y > < v a l u e > < i n t > 8 6 < / i n t > < / v a l u e > < / i t e m > < i t e m > < k e y > < s t r i n g > B o r o u g h < / s t r i n g > < / k e y > < v a l u e > < i n t > 2 3 0 < / i n t > < / v a l u e > < / i t e m > < i t e m > < k e y > < s t r i n g > A r e a   ( S q .   m i ) < / s t r i n g > < / k e y > < v a l u e > < i n t > 1 1 6 < / i n t > < / v a l u e > < / i t e m > < / C o l u m n W i d t h s > < C o l u m n D i s p l a y I n d e x > < i t e m > < k e y > < s t r i n g > P r e c i n c t < / s t r i n g > < / k e y > < v a l u e > < i n t > 0 < / i n t > < / v a l u e > < / i t e m > < i t e m > < k e y > < s t r i n g > B o r o u g h < / s t r i n g > < / k e y > < v a l u e > < i n t > 1 < / i n t > < / v a l u e > < / i t e m > < i t e m > < k e y > < s t r i n g > A r e a   ( S q .   m i ) 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 2 0 2 3 - 0 6 - 1 5 T 0 4 : 2 9 : 5 0 . 6 0 1 3 9 4 6 - 0 4 : 0 0 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AA2189C-20A6-45E4-A8D2-5C8B4FF1CE6A}">
  <ds:schemaRefs/>
</ds:datastoreItem>
</file>

<file path=customXml/itemProps10.xml><?xml version="1.0" encoding="utf-8"?>
<ds:datastoreItem xmlns:ds="http://schemas.openxmlformats.org/officeDocument/2006/customXml" ds:itemID="{77A9FC4B-E074-4A2D-B0B6-50AE8262E14E}">
  <ds:schemaRefs/>
</ds:datastoreItem>
</file>

<file path=customXml/itemProps11.xml><?xml version="1.0" encoding="utf-8"?>
<ds:datastoreItem xmlns:ds="http://schemas.openxmlformats.org/officeDocument/2006/customXml" ds:itemID="{D074EF1E-AD72-4227-A0D8-D8A6698BB135}">
  <ds:schemaRefs/>
</ds:datastoreItem>
</file>

<file path=customXml/itemProps12.xml><?xml version="1.0" encoding="utf-8"?>
<ds:datastoreItem xmlns:ds="http://schemas.openxmlformats.org/officeDocument/2006/customXml" ds:itemID="{10113FA1-3285-47B5-B356-C45E7F7680E7}">
  <ds:schemaRefs/>
</ds:datastoreItem>
</file>

<file path=customXml/itemProps13.xml><?xml version="1.0" encoding="utf-8"?>
<ds:datastoreItem xmlns:ds="http://schemas.openxmlformats.org/officeDocument/2006/customXml" ds:itemID="{1F7D0B16-89F7-4082-AF9F-F65DDE26CF08}">
  <ds:schemaRefs/>
</ds:datastoreItem>
</file>

<file path=customXml/itemProps14.xml><?xml version="1.0" encoding="utf-8"?>
<ds:datastoreItem xmlns:ds="http://schemas.openxmlformats.org/officeDocument/2006/customXml" ds:itemID="{C23DFDF4-D210-47E8-980B-9CEE5AAA68AA}">
  <ds:schemaRefs/>
</ds:datastoreItem>
</file>

<file path=customXml/itemProps15.xml><?xml version="1.0" encoding="utf-8"?>
<ds:datastoreItem xmlns:ds="http://schemas.openxmlformats.org/officeDocument/2006/customXml" ds:itemID="{606ED0E0-C1F1-4ED7-BFB4-20D6395CDAC7}">
  <ds:schemaRefs/>
</ds:datastoreItem>
</file>

<file path=customXml/itemProps16.xml><?xml version="1.0" encoding="utf-8"?>
<ds:datastoreItem xmlns:ds="http://schemas.openxmlformats.org/officeDocument/2006/customXml" ds:itemID="{A25B15A3-9149-4E67-816B-3C6D4558CD20}">
  <ds:schemaRefs/>
</ds:datastoreItem>
</file>

<file path=customXml/itemProps17.xml><?xml version="1.0" encoding="utf-8"?>
<ds:datastoreItem xmlns:ds="http://schemas.openxmlformats.org/officeDocument/2006/customXml" ds:itemID="{9B1DCC01-3B48-48F0-AD0E-188A3AEE2594}">
  <ds:schemaRefs/>
</ds:datastoreItem>
</file>

<file path=customXml/itemProps18.xml><?xml version="1.0" encoding="utf-8"?>
<ds:datastoreItem xmlns:ds="http://schemas.openxmlformats.org/officeDocument/2006/customXml" ds:itemID="{C289E2C1-C181-47D6-B317-08C71A41EB11}">
  <ds:schemaRefs/>
</ds:datastoreItem>
</file>

<file path=customXml/itemProps19.xml><?xml version="1.0" encoding="utf-8"?>
<ds:datastoreItem xmlns:ds="http://schemas.openxmlformats.org/officeDocument/2006/customXml" ds:itemID="{86F6C90F-69E0-445E-8CC2-FBDDFC793839}">
  <ds:schemaRefs/>
</ds:datastoreItem>
</file>

<file path=customXml/itemProps2.xml><?xml version="1.0" encoding="utf-8"?>
<ds:datastoreItem xmlns:ds="http://schemas.openxmlformats.org/officeDocument/2006/customXml" ds:itemID="{3217BA89-07DA-46B5-91D9-ADB870C32EEC}">
  <ds:schemaRefs/>
</ds:datastoreItem>
</file>

<file path=customXml/itemProps20.xml><?xml version="1.0" encoding="utf-8"?>
<ds:datastoreItem xmlns:ds="http://schemas.openxmlformats.org/officeDocument/2006/customXml" ds:itemID="{C6C3C464-6942-4E65-B303-898A97F27387}">
  <ds:schemaRefs/>
</ds:datastoreItem>
</file>

<file path=customXml/itemProps21.xml><?xml version="1.0" encoding="utf-8"?>
<ds:datastoreItem xmlns:ds="http://schemas.openxmlformats.org/officeDocument/2006/customXml" ds:itemID="{AC4CBA2D-783B-409E-A781-C55451E659EC}">
  <ds:schemaRefs/>
</ds:datastoreItem>
</file>

<file path=customXml/itemProps22.xml><?xml version="1.0" encoding="utf-8"?>
<ds:datastoreItem xmlns:ds="http://schemas.openxmlformats.org/officeDocument/2006/customXml" ds:itemID="{50451288-2995-4F61-859B-FB1F1D77F14F}">
  <ds:schemaRefs/>
</ds:datastoreItem>
</file>

<file path=customXml/itemProps23.xml><?xml version="1.0" encoding="utf-8"?>
<ds:datastoreItem xmlns:ds="http://schemas.openxmlformats.org/officeDocument/2006/customXml" ds:itemID="{5B30B7C4-8B70-46DA-A55E-19AE0AB5EEE1}">
  <ds:schemaRefs/>
</ds:datastoreItem>
</file>

<file path=customXml/itemProps24.xml><?xml version="1.0" encoding="utf-8"?>
<ds:datastoreItem xmlns:ds="http://schemas.openxmlformats.org/officeDocument/2006/customXml" ds:itemID="{04F7FA32-919D-4146-A4A8-0864E5DC3B29}">
  <ds:schemaRefs/>
</ds:datastoreItem>
</file>

<file path=customXml/itemProps25.xml><?xml version="1.0" encoding="utf-8"?>
<ds:datastoreItem xmlns:ds="http://schemas.openxmlformats.org/officeDocument/2006/customXml" ds:itemID="{419C2D0F-BB7C-4EA2-9428-3E92C0D21CCF}">
  <ds:schemaRefs/>
</ds:datastoreItem>
</file>

<file path=customXml/itemProps26.xml><?xml version="1.0" encoding="utf-8"?>
<ds:datastoreItem xmlns:ds="http://schemas.openxmlformats.org/officeDocument/2006/customXml" ds:itemID="{A08AC02D-F6FA-40E2-A31E-DFF43DD6CBC1}">
  <ds:schemaRefs/>
</ds:datastoreItem>
</file>

<file path=customXml/itemProps27.xml><?xml version="1.0" encoding="utf-8"?>
<ds:datastoreItem xmlns:ds="http://schemas.openxmlformats.org/officeDocument/2006/customXml" ds:itemID="{12607045-78ED-4B3C-9E84-D7BCEF8C9401}">
  <ds:schemaRefs/>
</ds:datastoreItem>
</file>

<file path=customXml/itemProps28.xml><?xml version="1.0" encoding="utf-8"?>
<ds:datastoreItem xmlns:ds="http://schemas.openxmlformats.org/officeDocument/2006/customXml" ds:itemID="{66F32431-D1F5-416D-96F8-908AAB34B4BA}">
  <ds:schemaRefs/>
</ds:datastoreItem>
</file>

<file path=customXml/itemProps29.xml><?xml version="1.0" encoding="utf-8"?>
<ds:datastoreItem xmlns:ds="http://schemas.openxmlformats.org/officeDocument/2006/customXml" ds:itemID="{ECF87F09-2C6E-4DD1-997F-C6F647FC3CCA}">
  <ds:schemaRefs/>
</ds:datastoreItem>
</file>

<file path=customXml/itemProps3.xml><?xml version="1.0" encoding="utf-8"?>
<ds:datastoreItem xmlns:ds="http://schemas.openxmlformats.org/officeDocument/2006/customXml" ds:itemID="{E83ADFD3-F5F0-4794-A22E-35EA769C4BCC}">
  <ds:schemaRefs/>
</ds:datastoreItem>
</file>

<file path=customXml/itemProps30.xml><?xml version="1.0" encoding="utf-8"?>
<ds:datastoreItem xmlns:ds="http://schemas.openxmlformats.org/officeDocument/2006/customXml" ds:itemID="{685DE637-F8DD-488D-892E-4F282D2111A9}">
  <ds:schemaRefs/>
</ds:datastoreItem>
</file>

<file path=customXml/itemProps31.xml><?xml version="1.0" encoding="utf-8"?>
<ds:datastoreItem xmlns:ds="http://schemas.openxmlformats.org/officeDocument/2006/customXml" ds:itemID="{9A96CB0B-2D7F-4395-904C-F6159EA14651}">
  <ds:schemaRefs/>
</ds:datastoreItem>
</file>

<file path=customXml/itemProps32.xml><?xml version="1.0" encoding="utf-8"?>
<ds:datastoreItem xmlns:ds="http://schemas.openxmlformats.org/officeDocument/2006/customXml" ds:itemID="{4E0B7B62-4A46-4264-9DFB-CF6B3F4FBD03}">
  <ds:schemaRefs/>
</ds:datastoreItem>
</file>

<file path=customXml/itemProps33.xml><?xml version="1.0" encoding="utf-8"?>
<ds:datastoreItem xmlns:ds="http://schemas.openxmlformats.org/officeDocument/2006/customXml" ds:itemID="{FC03BAC7-5396-4817-B0E1-60B693E48B38}">
  <ds:schemaRefs/>
</ds:datastoreItem>
</file>

<file path=customXml/itemProps34.xml><?xml version="1.0" encoding="utf-8"?>
<ds:datastoreItem xmlns:ds="http://schemas.openxmlformats.org/officeDocument/2006/customXml" ds:itemID="{D287478E-D3FD-4D88-A966-5980F47B0AFA}">
  <ds:schemaRefs/>
</ds:datastoreItem>
</file>

<file path=customXml/itemProps35.xml><?xml version="1.0" encoding="utf-8"?>
<ds:datastoreItem xmlns:ds="http://schemas.openxmlformats.org/officeDocument/2006/customXml" ds:itemID="{C917175F-43B6-4ABC-A680-B81DA4C0242F}">
  <ds:schemaRefs/>
</ds:datastoreItem>
</file>

<file path=customXml/itemProps36.xml><?xml version="1.0" encoding="utf-8"?>
<ds:datastoreItem xmlns:ds="http://schemas.openxmlformats.org/officeDocument/2006/customXml" ds:itemID="{3BBE463E-A055-49C9-A788-34A8194D9455}">
  <ds:schemaRefs/>
</ds:datastoreItem>
</file>

<file path=customXml/itemProps37.xml><?xml version="1.0" encoding="utf-8"?>
<ds:datastoreItem xmlns:ds="http://schemas.openxmlformats.org/officeDocument/2006/customXml" ds:itemID="{086B2747-D2CE-4A2D-9906-7EEC8E142A8A}">
  <ds:schemaRefs/>
</ds:datastoreItem>
</file>

<file path=customXml/itemProps38.xml><?xml version="1.0" encoding="utf-8"?>
<ds:datastoreItem xmlns:ds="http://schemas.openxmlformats.org/officeDocument/2006/customXml" ds:itemID="{E53C5434-5C72-4892-A050-08D517C5400E}">
  <ds:schemaRefs/>
</ds:datastoreItem>
</file>

<file path=customXml/itemProps39.xml><?xml version="1.0" encoding="utf-8"?>
<ds:datastoreItem xmlns:ds="http://schemas.openxmlformats.org/officeDocument/2006/customXml" ds:itemID="{82B2DAF1-77D3-447D-BFD4-BF5193C43A03}">
  <ds:schemaRefs/>
</ds:datastoreItem>
</file>

<file path=customXml/itemProps4.xml><?xml version="1.0" encoding="utf-8"?>
<ds:datastoreItem xmlns:ds="http://schemas.openxmlformats.org/officeDocument/2006/customXml" ds:itemID="{155BD425-D6B5-4290-9E44-ACF03D4929B1}">
  <ds:schemaRefs/>
</ds:datastoreItem>
</file>

<file path=customXml/itemProps40.xml><?xml version="1.0" encoding="utf-8"?>
<ds:datastoreItem xmlns:ds="http://schemas.openxmlformats.org/officeDocument/2006/customXml" ds:itemID="{D2171559-36A3-4FAB-8BF0-0F9C142A796C}">
  <ds:schemaRefs/>
</ds:datastoreItem>
</file>

<file path=customXml/itemProps41.xml><?xml version="1.0" encoding="utf-8"?>
<ds:datastoreItem xmlns:ds="http://schemas.openxmlformats.org/officeDocument/2006/customXml" ds:itemID="{6B6BA333-41E7-47A0-8481-FFE168C340E4}">
  <ds:schemaRefs/>
</ds:datastoreItem>
</file>

<file path=customXml/itemProps5.xml><?xml version="1.0" encoding="utf-8"?>
<ds:datastoreItem xmlns:ds="http://schemas.openxmlformats.org/officeDocument/2006/customXml" ds:itemID="{0D213226-7AE6-4586-A1DA-22B4F241FD58}">
  <ds:schemaRefs/>
</ds:datastoreItem>
</file>

<file path=customXml/itemProps6.xml><?xml version="1.0" encoding="utf-8"?>
<ds:datastoreItem xmlns:ds="http://schemas.openxmlformats.org/officeDocument/2006/customXml" ds:itemID="{AFA9A6F9-715F-4028-9420-0E9C40D0CA1A}">
  <ds:schemaRefs/>
</ds:datastoreItem>
</file>

<file path=customXml/itemProps7.xml><?xml version="1.0" encoding="utf-8"?>
<ds:datastoreItem xmlns:ds="http://schemas.openxmlformats.org/officeDocument/2006/customXml" ds:itemID="{9FE56BC3-2B26-4A4E-BA53-B51D9A92BA4A}">
  <ds:schemaRefs/>
</ds:datastoreItem>
</file>

<file path=customXml/itemProps8.xml><?xml version="1.0" encoding="utf-8"?>
<ds:datastoreItem xmlns:ds="http://schemas.openxmlformats.org/officeDocument/2006/customXml" ds:itemID="{290FD47F-BE2A-4D29-9F06-BADE95D51541}">
  <ds:schemaRefs/>
</ds:datastoreItem>
</file>

<file path=customXml/itemProps9.xml><?xml version="1.0" encoding="utf-8"?>
<ds:datastoreItem xmlns:ds="http://schemas.openxmlformats.org/officeDocument/2006/customXml" ds:itemID="{051F08D4-3EA2-4B7D-AD1F-BA85762764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Sanchez</dc:creator>
  <cp:lastModifiedBy>Anthony Sanchez</cp:lastModifiedBy>
  <dcterms:created xsi:type="dcterms:W3CDTF">2023-06-09T22:19:26Z</dcterms:created>
  <dcterms:modified xsi:type="dcterms:W3CDTF">2023-06-17T07:56:53Z</dcterms:modified>
</cp:coreProperties>
</file>