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13_ncr:1_{98E7585E-E7A0-4442-A776-A9E11D9E7A31}" xr6:coauthVersionLast="47" xr6:coauthVersionMax="47" xr10:uidLastSave="{00000000-0000-0000-0000-000000000000}"/>
  <bookViews>
    <workbookView xWindow="67470" yWindow="8025" windowWidth="28065" windowHeight="16350" activeTab="1" xr2:uid="{6D4D1A5F-5E91-4447-80A5-9605EA3B3AB3}"/>
  </bookViews>
  <sheets>
    <sheet name="Notes n Model 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2" l="1"/>
  <c r="K18" i="2" l="1"/>
  <c r="J18" i="2"/>
  <c r="I18" i="2"/>
  <c r="H18" i="2"/>
  <c r="G18" i="2"/>
  <c r="F18" i="2"/>
  <c r="E18" i="2"/>
  <c r="K17" i="2"/>
  <c r="K21" i="2" s="1"/>
  <c r="J17" i="2"/>
  <c r="J21" i="2" s="1"/>
  <c r="I17" i="2"/>
  <c r="I21" i="2" s="1"/>
  <c r="H17" i="2"/>
  <c r="H21" i="2" s="1"/>
  <c r="G17" i="2"/>
  <c r="G21" i="2" s="1"/>
  <c r="F17" i="2"/>
  <c r="E17" i="2"/>
  <c r="L16" i="2"/>
  <c r="M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K6" i="2"/>
  <c r="K9" i="2" s="1"/>
  <c r="K10" i="2" s="1"/>
  <c r="J6" i="2"/>
  <c r="I6" i="2"/>
  <c r="H6" i="2"/>
  <c r="G6" i="2"/>
  <c r="G9" i="2" s="1"/>
  <c r="G10" i="2" s="1"/>
  <c r="F6" i="2"/>
  <c r="F9" i="2" s="1"/>
  <c r="F10" i="2" s="1"/>
  <c r="F11" i="2" s="1"/>
  <c r="K5" i="2"/>
  <c r="J5" i="2"/>
  <c r="J9" i="2" s="1"/>
  <c r="J10" i="2" s="1"/>
  <c r="I5" i="2"/>
  <c r="I9" i="2" s="1"/>
  <c r="H5" i="2"/>
  <c r="H9" i="2" s="1"/>
  <c r="H10" i="2" s="1"/>
  <c r="H11" i="2" s="1"/>
  <c r="G5" i="2"/>
  <c r="F5" i="2"/>
  <c r="E6" i="2"/>
  <c r="E5" i="2"/>
  <c r="S13" i="1"/>
  <c r="S12" i="1"/>
  <c r="T19" i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B9" i="1"/>
  <c r="AC9" i="1" s="1"/>
  <c r="AD9" i="1" s="1"/>
  <c r="V17" i="1"/>
  <c r="W17" i="1" s="1"/>
  <c r="X17" i="1" s="1"/>
  <c r="Y17" i="1" s="1"/>
  <c r="Z17" i="1" s="1"/>
  <c r="AA17" i="1" s="1"/>
  <c r="U17" i="1"/>
  <c r="V9" i="1"/>
  <c r="W9" i="1" s="1"/>
  <c r="X9" i="1" s="1"/>
  <c r="Y9" i="1" s="1"/>
  <c r="Z9" i="1" s="1"/>
  <c r="AA9" i="1" s="1"/>
  <c r="U9" i="1"/>
  <c r="T15" i="1"/>
  <c r="L4" i="2"/>
  <c r="L5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P10" i="1"/>
  <c r="P11" i="1" s="1"/>
  <c r="I10" i="2" l="1"/>
  <c r="I11" i="2" s="1"/>
  <c r="M4" i="2"/>
  <c r="L6" i="2"/>
  <c r="L9" i="2"/>
  <c r="L10" i="2" s="1"/>
  <c r="E21" i="2"/>
  <c r="E22" i="2" s="1"/>
  <c r="E23" i="2" s="1"/>
  <c r="F21" i="2"/>
  <c r="F22" i="2" s="1"/>
  <c r="J22" i="2"/>
  <c r="J23" i="2" s="1"/>
  <c r="H22" i="2"/>
  <c r="H23" i="2" s="1"/>
  <c r="I22" i="2"/>
  <c r="I23" i="2" s="1"/>
  <c r="K22" i="2"/>
  <c r="K23" i="2" s="1"/>
  <c r="N16" i="2"/>
  <c r="M18" i="2"/>
  <c r="M17" i="2"/>
  <c r="M21" i="2" s="1"/>
  <c r="G22" i="2"/>
  <c r="G23" i="2" s="1"/>
  <c r="L17" i="2"/>
  <c r="L18" i="2"/>
  <c r="L21" i="2"/>
  <c r="G11" i="2"/>
  <c r="J11" i="2"/>
  <c r="K11" i="2"/>
  <c r="E9" i="2"/>
  <c r="T16" i="1"/>
  <c r="T17" i="1" s="1"/>
  <c r="F23" i="2" l="1"/>
  <c r="N4" i="2"/>
  <c r="M5" i="2"/>
  <c r="M6" i="2"/>
  <c r="M9" i="2" s="1"/>
  <c r="L11" i="2"/>
  <c r="E10" i="2"/>
  <c r="E11" i="2" s="1"/>
  <c r="M22" i="2"/>
  <c r="M23" i="2" s="1"/>
  <c r="L22" i="2"/>
  <c r="L23" i="2" s="1"/>
  <c r="O16" i="2"/>
  <c r="N18" i="2"/>
  <c r="N17" i="2"/>
  <c r="N21" i="2" s="1"/>
  <c r="M10" i="2" l="1"/>
  <c r="M11" i="2"/>
  <c r="O4" i="2"/>
  <c r="N6" i="2"/>
  <c r="N5" i="2"/>
  <c r="N9" i="2" s="1"/>
  <c r="N22" i="2"/>
  <c r="N23" i="2" s="1"/>
  <c r="P16" i="2"/>
  <c r="O18" i="2"/>
  <c r="O17" i="2"/>
  <c r="O21" i="2" s="1"/>
  <c r="N10" i="2" l="1"/>
  <c r="N11" i="2"/>
  <c r="P4" i="2"/>
  <c r="O5" i="2"/>
  <c r="O9" i="2" s="1"/>
  <c r="O6" i="2"/>
  <c r="O22" i="2"/>
  <c r="O23" i="2" s="1"/>
  <c r="P18" i="2"/>
  <c r="P17" i="2"/>
  <c r="P21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O10" i="2" l="1"/>
  <c r="O11" i="2"/>
  <c r="Q4" i="2"/>
  <c r="P6" i="2"/>
  <c r="P5" i="2"/>
  <c r="P9" i="2" s="1"/>
  <c r="P10" i="2" s="1"/>
  <c r="P11" i="2" s="1"/>
  <c r="P22" i="2"/>
  <c r="P23" i="2" s="1"/>
  <c r="Q17" i="2"/>
  <c r="Q18" i="2"/>
  <c r="Q21" i="2"/>
  <c r="R4" i="2" l="1"/>
  <c r="Q6" i="2"/>
  <c r="Q5" i="2"/>
  <c r="Q9" i="2" s="1"/>
  <c r="Q10" i="2" s="1"/>
  <c r="Q11" i="2" s="1"/>
  <c r="Q22" i="2"/>
  <c r="Q23" i="2" s="1"/>
  <c r="R17" i="2"/>
  <c r="R18" i="2"/>
  <c r="S4" i="2" l="1"/>
  <c r="R5" i="2"/>
  <c r="R9" i="2" s="1"/>
  <c r="R10" i="2" s="1"/>
  <c r="R11" i="2" s="1"/>
  <c r="R6" i="2"/>
  <c r="R21" i="2"/>
  <c r="R22" i="2" s="1"/>
  <c r="S17" i="2"/>
  <c r="S18" i="2"/>
  <c r="S5" i="2" l="1"/>
  <c r="T4" i="2"/>
  <c r="S6" i="2"/>
  <c r="S9" i="2" s="1"/>
  <c r="S21" i="2"/>
  <c r="S22" i="2" s="1"/>
  <c r="S23" i="2" s="1"/>
  <c r="R23" i="2"/>
  <c r="T18" i="2"/>
  <c r="T17" i="2"/>
  <c r="T21" i="2" s="1"/>
  <c r="S10" i="2" l="1"/>
  <c r="S11" i="2"/>
  <c r="T5" i="2"/>
  <c r="T9" i="2" s="1"/>
  <c r="T10" i="2" s="1"/>
  <c r="T11" i="2" s="1"/>
  <c r="T6" i="2"/>
  <c r="U4" i="2"/>
  <c r="T22" i="2"/>
  <c r="T23" i="2" s="1"/>
  <c r="U18" i="2"/>
  <c r="U17" i="2"/>
  <c r="U21" i="2" s="1"/>
  <c r="V4" i="2" l="1"/>
  <c r="U5" i="2"/>
  <c r="U6" i="2"/>
  <c r="U9" i="2" s="1"/>
  <c r="U22" i="2"/>
  <c r="U23" i="2" s="1"/>
  <c r="V18" i="2"/>
  <c r="V17" i="2"/>
  <c r="V21" i="2" s="1"/>
  <c r="U10" i="2" l="1"/>
  <c r="U11" i="2" s="1"/>
  <c r="W4" i="2"/>
  <c r="V5" i="2"/>
  <c r="V9" i="2"/>
  <c r="V6" i="2"/>
  <c r="V22" i="2"/>
  <c r="V23" i="2" s="1"/>
  <c r="W18" i="2"/>
  <c r="W17" i="2"/>
  <c r="W21" i="2" s="1"/>
  <c r="V10" i="2" l="1"/>
  <c r="V11" i="2"/>
  <c r="X4" i="2"/>
  <c r="W6" i="2"/>
  <c r="W5" i="2"/>
  <c r="W9" i="2" s="1"/>
  <c r="W22" i="2"/>
  <c r="W23" i="2" s="1"/>
  <c r="X18" i="2"/>
  <c r="X17" i="2"/>
  <c r="X21" i="2" s="1"/>
  <c r="W10" i="2" l="1"/>
  <c r="W11" i="2"/>
  <c r="Y4" i="2"/>
  <c r="X5" i="2"/>
  <c r="X9" i="2"/>
  <c r="X6" i="2"/>
  <c r="X22" i="2"/>
  <c r="X23" i="2" s="1"/>
  <c r="Y18" i="2"/>
  <c r="Y17" i="2"/>
  <c r="Y21" i="2" s="1"/>
  <c r="X10" i="2" l="1"/>
  <c r="X11" i="2"/>
  <c r="Z4" i="2"/>
  <c r="Y5" i="2"/>
  <c r="Y9" i="2" s="1"/>
  <c r="Y6" i="2"/>
  <c r="Y22" i="2"/>
  <c r="Y23" i="2" s="1"/>
  <c r="Z18" i="2"/>
  <c r="Z17" i="2"/>
  <c r="Z21" i="2" s="1"/>
  <c r="Y10" i="2" l="1"/>
  <c r="Y11" i="2"/>
  <c r="AA4" i="2"/>
  <c r="Z6" i="2"/>
  <c r="Z5" i="2"/>
  <c r="Z9" i="2" s="1"/>
  <c r="Z22" i="2"/>
  <c r="Z23" i="2" s="1"/>
  <c r="AA18" i="2"/>
  <c r="AA17" i="2"/>
  <c r="AA21" i="2" s="1"/>
  <c r="Z10" i="2" l="1"/>
  <c r="Z11" i="2"/>
  <c r="AB4" i="2"/>
  <c r="AA6" i="2"/>
  <c r="AA5" i="2"/>
  <c r="AA9" i="2" s="1"/>
  <c r="AA22" i="2"/>
  <c r="AA23" i="2" s="1"/>
  <c r="AB18" i="2"/>
  <c r="AB17" i="2"/>
  <c r="AB21" i="2" s="1"/>
  <c r="AA10" i="2" l="1"/>
  <c r="AA11" i="2"/>
  <c r="AB6" i="2"/>
  <c r="AB5" i="2"/>
  <c r="AB9" i="2"/>
  <c r="AB22" i="2"/>
  <c r="AB23" i="2" s="1"/>
  <c r="W27" i="2" s="1"/>
  <c r="AB10" i="2" l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T27" i="2" s="1"/>
  <c r="T30" i="2" s="1"/>
</calcChain>
</file>

<file path=xl/sharedStrings.xml><?xml version="1.0" encoding="utf-8"?>
<sst xmlns="http://schemas.openxmlformats.org/spreadsheetml/2006/main" count="73" uniqueCount="55">
  <si>
    <t>Aquestive Therapeutics</t>
  </si>
  <si>
    <t xml:space="preserve">Anaphylm </t>
  </si>
  <si>
    <t>Rvenue Generating</t>
  </si>
  <si>
    <t>have 5 drugs on market</t>
  </si>
  <si>
    <t xml:space="preserve">Lbervant </t>
  </si>
  <si>
    <t>Ex approval 2025</t>
  </si>
  <si>
    <t xml:space="preserve">Say they have a new tech that can backfill the pipeline </t>
  </si>
  <si>
    <t xml:space="preserve">think they will get PDUFA approval from 2-5 yr olds in the next couple months </t>
  </si>
  <si>
    <t xml:space="preserve">505(b)2 submission </t>
  </si>
  <si>
    <t>ph3 readout coming in march</t>
  </si>
  <si>
    <t>NDA filing thereafter, 10mths to hear back, expect approval mid 2025</t>
  </si>
  <si>
    <t xml:space="preserve">PD @2mins post tx is as good or better than auto injector </t>
  </si>
  <si>
    <t>tmax @18mins as good or better than auto injector</t>
  </si>
  <si>
    <t>BP, heart rate (PD) readouts look like the other solutions so it's having an effect in serum comparable to SOC</t>
  </si>
  <si>
    <t>Competitor w nasal spray</t>
  </si>
  <si>
    <t xml:space="preserve">in clin trial did 1 dose, no repeat dose, and the FDA was concerned about the dropoff and potential need for a second dose w ppl that are congested. They got a CRL (rejection) letter </t>
  </si>
  <si>
    <t xml:space="preserve">They are arguing that ppl don't actually carry the epipen/ solution. Don’t use it when it's there. Large unmet medical need. </t>
  </si>
  <si>
    <t xml:space="preserve">some +20M ppl that have risk of anaphylactic shock </t>
  </si>
  <si>
    <t>5M scripts atm in US/yr for autoinjectors</t>
  </si>
  <si>
    <t xml:space="preserve">Patents on composistion of matter for prodrug formulation into 2040s </t>
  </si>
  <si>
    <t>AQST108 topical cream. Use in dermatology</t>
  </si>
  <si>
    <t xml:space="preserve">Conditionally approved, full approval expected Jan,11 2027 </t>
  </si>
  <si>
    <t xml:space="preserve">Libervant rescue seizure market ~$250M/yr market </t>
  </si>
  <si>
    <t xml:space="preserve">currently 3 players </t>
  </si>
  <si>
    <t>they want to find a partner for that drug so they don’t deploy it and anaphylm at the same time</t>
  </si>
  <si>
    <t xml:space="preserve">they say they can ABSOLUTELY launch anaphylm, need ~100 sales reps </t>
  </si>
  <si>
    <t>epinephrine. Works w adrenergic receptors. Mast  cells. ADRA1, Beta 2 adrenoreceptor agonist (ADRB2)</t>
  </si>
  <si>
    <t xml:space="preserve">Epipen Market </t>
  </si>
  <si>
    <t>442M in sales 2023</t>
  </si>
  <si>
    <t>they think annual global peak sales for anaphylm could surpass $1B</t>
  </si>
  <si>
    <t>they think annual peak global sales for libervant could be between $100-200M</t>
  </si>
  <si>
    <t>FY2023 rev</t>
  </si>
  <si>
    <t xml:space="preserve">50.6M </t>
  </si>
  <si>
    <t xml:space="preserve">increase in mfg, license and royalty revenue </t>
  </si>
  <si>
    <t>Revenue</t>
  </si>
  <si>
    <t>COGS</t>
  </si>
  <si>
    <t>R&amp;D</t>
  </si>
  <si>
    <t>SG&amp;A</t>
  </si>
  <si>
    <t>Taxes</t>
  </si>
  <si>
    <t xml:space="preserve">Other </t>
  </si>
  <si>
    <t>Operating Profit</t>
  </si>
  <si>
    <t xml:space="preserve">Revenue </t>
  </si>
  <si>
    <t xml:space="preserve">COGS </t>
  </si>
  <si>
    <t xml:space="preserve">Taxes </t>
  </si>
  <si>
    <t>Net</t>
  </si>
  <si>
    <t>WAC</t>
  </si>
  <si>
    <t>Per EpiPen</t>
  </si>
  <si>
    <t xml:space="preserve">EpiPen Sales </t>
  </si>
  <si>
    <t>Margin</t>
  </si>
  <si>
    <t>NPV</t>
  </si>
  <si>
    <t>Discount rate</t>
  </si>
  <si>
    <t>Case 2</t>
  </si>
  <si>
    <t>Case 1</t>
  </si>
  <si>
    <t>Shares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</si>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</sst>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3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BC6-8AC3-418A-A216-AD736C42A16C}">
  <dimension ref="A1:AD43"/>
  <sheetViews>
    <sheetView workbookViewId="0">
      <selection activeCell="S13" sqref="S13"/>
    </sheetView>
  </sheetViews>
  <sheetFormatPr defaultRowHeight="14.5" x14ac:dyDescent="0.35"/>
  <cols>
    <col min="18" max="18" width="13.81640625" customWidth="1"/>
    <col min="19" max="19" width="9.1796875" customWidth="1"/>
  </cols>
  <sheetData>
    <row r="1" spans="1:30" x14ac:dyDescent="0.35">
      <c r="A1" t="s">
        <v>0</v>
      </c>
    </row>
    <row r="4" spans="1:30" x14ac:dyDescent="0.35">
      <c r="A4" t="s">
        <v>1</v>
      </c>
      <c r="B4" t="s">
        <v>5</v>
      </c>
    </row>
    <row r="5" spans="1:30" x14ac:dyDescent="0.35">
      <c r="A5" t="s">
        <v>4</v>
      </c>
      <c r="B5" t="s">
        <v>21</v>
      </c>
      <c r="G5" t="s">
        <v>7</v>
      </c>
      <c r="P5" t="s">
        <v>27</v>
      </c>
      <c r="S5" t="s">
        <v>29</v>
      </c>
    </row>
    <row r="6" spans="1:30" x14ac:dyDescent="0.35">
      <c r="A6" t="s">
        <v>6</v>
      </c>
    </row>
    <row r="7" spans="1:30" x14ac:dyDescent="0.35">
      <c r="P7" t="s">
        <v>28</v>
      </c>
      <c r="S7" t="s">
        <v>30</v>
      </c>
    </row>
    <row r="8" spans="1:30" x14ac:dyDescent="0.35">
      <c r="A8" t="s">
        <v>2</v>
      </c>
    </row>
    <row r="9" spans="1:30" x14ac:dyDescent="0.35">
      <c r="A9" t="s">
        <v>3</v>
      </c>
      <c r="P9">
        <v>442000</v>
      </c>
      <c r="R9" s="3" t="s">
        <v>46</v>
      </c>
      <c r="T9" s="3">
        <v>2016</v>
      </c>
      <c r="U9">
        <f>T9+1</f>
        <v>2017</v>
      </c>
      <c r="V9">
        <f t="shared" ref="V9:AD9" si="0">U9+1</f>
        <v>2018</v>
      </c>
      <c r="W9">
        <f t="shared" si="0"/>
        <v>2019</v>
      </c>
      <c r="X9">
        <f t="shared" si="0"/>
        <v>2020</v>
      </c>
      <c r="Y9">
        <f t="shared" si="0"/>
        <v>2021</v>
      </c>
      <c r="Z9">
        <f t="shared" si="0"/>
        <v>2022</v>
      </c>
      <c r="AA9">
        <f t="shared" si="0"/>
        <v>2023</v>
      </c>
      <c r="AB9">
        <f t="shared" si="0"/>
        <v>2024</v>
      </c>
      <c r="AC9">
        <f t="shared" si="0"/>
        <v>2025</v>
      </c>
      <c r="AD9">
        <f t="shared" si="0"/>
        <v>2026</v>
      </c>
    </row>
    <row r="10" spans="1:30" x14ac:dyDescent="0.35">
      <c r="P10">
        <f>0.9*4000</f>
        <v>3600</v>
      </c>
      <c r="R10" t="s">
        <v>45</v>
      </c>
      <c r="T10">
        <v>608</v>
      </c>
    </row>
    <row r="11" spans="1:30" x14ac:dyDescent="0.35">
      <c r="O11" t="s">
        <v>41</v>
      </c>
      <c r="P11" s="1">
        <f>P9/P10</f>
        <v>122.77777777777777</v>
      </c>
      <c r="R11" t="s">
        <v>41</v>
      </c>
      <c r="T11">
        <v>274</v>
      </c>
    </row>
    <row r="12" spans="1:30" x14ac:dyDescent="0.35">
      <c r="A12" t="s">
        <v>1</v>
      </c>
      <c r="R12" t="s">
        <v>42</v>
      </c>
      <c r="S12" s="5">
        <f>T12/T11</f>
        <v>0.2518248175182482</v>
      </c>
      <c r="T12">
        <v>69</v>
      </c>
    </row>
    <row r="13" spans="1:30" x14ac:dyDescent="0.35">
      <c r="A13" t="s">
        <v>8</v>
      </c>
      <c r="R13" t="s">
        <v>37</v>
      </c>
      <c r="S13" s="5">
        <f>T13/T11</f>
        <v>0.38321167883211676</v>
      </c>
      <c r="T13">
        <v>105</v>
      </c>
    </row>
    <row r="14" spans="1:30" x14ac:dyDescent="0.35">
      <c r="A14" t="s">
        <v>9</v>
      </c>
      <c r="R14" t="s">
        <v>36</v>
      </c>
      <c r="T14">
        <v>0</v>
      </c>
    </row>
    <row r="15" spans="1:30" x14ac:dyDescent="0.35">
      <c r="A15" t="s">
        <v>10</v>
      </c>
      <c r="R15" t="s">
        <v>40</v>
      </c>
      <c r="T15">
        <f>T11-T12-T13-T14</f>
        <v>100</v>
      </c>
    </row>
    <row r="16" spans="1:30" x14ac:dyDescent="0.35">
      <c r="A16" t="s">
        <v>11</v>
      </c>
      <c r="R16" t="s">
        <v>43</v>
      </c>
      <c r="S16" s="5">
        <v>0.15</v>
      </c>
      <c r="T16">
        <f>T15*0.15</f>
        <v>15</v>
      </c>
    </row>
    <row r="17" spans="1:30" x14ac:dyDescent="0.35">
      <c r="A17" t="s">
        <v>12</v>
      </c>
      <c r="R17" t="s">
        <v>44</v>
      </c>
      <c r="T17" s="4">
        <f>T15-T16</f>
        <v>85</v>
      </c>
      <c r="U17" s="4">
        <f>T17*1.03</f>
        <v>87.55</v>
      </c>
      <c r="V17" s="4">
        <f t="shared" ref="V17:AA17" si="1">U17*1.03</f>
        <v>90.176500000000004</v>
      </c>
      <c r="W17" s="4">
        <f t="shared" si="1"/>
        <v>92.881795000000011</v>
      </c>
      <c r="X17" s="4">
        <f t="shared" si="1"/>
        <v>95.668248850000012</v>
      </c>
      <c r="Y17" s="4">
        <f t="shared" si="1"/>
        <v>98.53829631550002</v>
      </c>
      <c r="Z17" s="4">
        <f t="shared" si="1"/>
        <v>101.49444520496502</v>
      </c>
      <c r="AA17" s="4">
        <f t="shared" si="1"/>
        <v>104.53927856111397</v>
      </c>
    </row>
    <row r="18" spans="1:30" x14ac:dyDescent="0.35">
      <c r="A18" t="s">
        <v>13</v>
      </c>
    </row>
    <row r="19" spans="1:30" x14ac:dyDescent="0.35">
      <c r="S19" t="s">
        <v>48</v>
      </c>
      <c r="T19" s="5">
        <f>T15/T11</f>
        <v>0.36496350364963503</v>
      </c>
    </row>
    <row r="20" spans="1:30" x14ac:dyDescent="0.35">
      <c r="A20" t="s">
        <v>14</v>
      </c>
    </row>
    <row r="21" spans="1:30" x14ac:dyDescent="0.35">
      <c r="A21" t="s">
        <v>15</v>
      </c>
    </row>
    <row r="22" spans="1:30" x14ac:dyDescent="0.35">
      <c r="Q22" t="s">
        <v>47</v>
      </c>
    </row>
    <row r="23" spans="1:30" x14ac:dyDescent="0.35">
      <c r="A23" t="s">
        <v>16</v>
      </c>
      <c r="P23">
        <v>2012</v>
      </c>
      <c r="Q23">
        <v>2013</v>
      </c>
      <c r="R23">
        <v>2014</v>
      </c>
      <c r="S23">
        <v>2015</v>
      </c>
      <c r="T23" s="3">
        <v>2016</v>
      </c>
      <c r="U23">
        <f>T23+1</f>
        <v>2017</v>
      </c>
      <c r="V23">
        <f t="shared" ref="V23:AD23" si="2">U23+1</f>
        <v>2018</v>
      </c>
      <c r="W23">
        <f t="shared" si="2"/>
        <v>2019</v>
      </c>
      <c r="X23">
        <f t="shared" si="2"/>
        <v>2020</v>
      </c>
      <c r="Y23">
        <f t="shared" si="2"/>
        <v>2021</v>
      </c>
      <c r="Z23">
        <f t="shared" si="2"/>
        <v>2022</v>
      </c>
      <c r="AA23">
        <f t="shared" si="2"/>
        <v>2023</v>
      </c>
      <c r="AB23">
        <f t="shared" si="2"/>
        <v>2024</v>
      </c>
      <c r="AC23">
        <f t="shared" si="2"/>
        <v>2025</v>
      </c>
      <c r="AD23">
        <f t="shared" si="2"/>
        <v>2026</v>
      </c>
    </row>
    <row r="24" spans="1:30" x14ac:dyDescent="0.35">
      <c r="A24" t="s">
        <v>18</v>
      </c>
      <c r="P24">
        <v>741.5</v>
      </c>
      <c r="Q24">
        <v>850.2</v>
      </c>
      <c r="R24">
        <v>1017.5</v>
      </c>
      <c r="Y24">
        <v>391.7</v>
      </c>
      <c r="Z24">
        <v>378</v>
      </c>
      <c r="AA24">
        <v>442.2</v>
      </c>
    </row>
    <row r="25" spans="1:30" x14ac:dyDescent="0.35">
      <c r="A25" t="s">
        <v>17</v>
      </c>
    </row>
    <row r="27" spans="1:30" x14ac:dyDescent="0.35">
      <c r="A27" t="s">
        <v>19</v>
      </c>
    </row>
    <row r="29" spans="1:30" x14ac:dyDescent="0.35">
      <c r="A29" t="s">
        <v>20</v>
      </c>
    </row>
    <row r="30" spans="1:30" x14ac:dyDescent="0.35">
      <c r="A30" t="s">
        <v>26</v>
      </c>
    </row>
    <row r="32" spans="1:30" x14ac:dyDescent="0.35">
      <c r="A32" t="s">
        <v>22</v>
      </c>
    </row>
    <row r="33" spans="1:1" x14ac:dyDescent="0.35">
      <c r="A33" t="s">
        <v>23</v>
      </c>
    </row>
    <row r="34" spans="1:1" x14ac:dyDescent="0.35">
      <c r="A34" t="s">
        <v>24</v>
      </c>
    </row>
    <row r="35" spans="1:1" x14ac:dyDescent="0.35">
      <c r="A35" t="s">
        <v>25</v>
      </c>
    </row>
    <row r="39" spans="1:1" x14ac:dyDescent="0.35">
      <c r="A39" t="s">
        <v>31</v>
      </c>
    </row>
    <row r="41" spans="1:1" x14ac:dyDescent="0.35">
      <c r="A41" t="s">
        <v>32</v>
      </c>
    </row>
    <row r="43" spans="1:1" x14ac:dyDescent="0.35">
      <c r="A4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3252-4A12-4CE2-9424-8B3E65EBE91A}">
  <dimension ref="A3:BW30"/>
  <sheetViews>
    <sheetView tabSelected="1" workbookViewId="0">
      <selection activeCell="P34" sqref="P34"/>
    </sheetView>
  </sheetViews>
  <sheetFormatPr defaultRowHeight="14.5" x14ac:dyDescent="0.35"/>
  <cols>
    <col min="20" max="20" width="8.90625" bestFit="1" customWidth="1"/>
    <col min="23" max="23" width="8.90625" bestFit="1" customWidth="1"/>
  </cols>
  <sheetData>
    <row r="3" spans="1:75" x14ac:dyDescent="0.35">
      <c r="C3">
        <v>2023</v>
      </c>
      <c r="D3">
        <f>C3+1</f>
        <v>2024</v>
      </c>
      <c r="E3">
        <f t="shared" ref="E3:AB3" si="0">D3+1</f>
        <v>2025</v>
      </c>
      <c r="F3">
        <f t="shared" si="0"/>
        <v>2026</v>
      </c>
      <c r="G3">
        <f t="shared" si="0"/>
        <v>2027</v>
      </c>
      <c r="H3">
        <f t="shared" si="0"/>
        <v>2028</v>
      </c>
      <c r="I3">
        <f t="shared" si="0"/>
        <v>2029</v>
      </c>
      <c r="J3">
        <f t="shared" si="0"/>
        <v>2030</v>
      </c>
      <c r="K3">
        <f t="shared" si="0"/>
        <v>2031</v>
      </c>
      <c r="L3">
        <f t="shared" si="0"/>
        <v>2032</v>
      </c>
      <c r="M3">
        <f t="shared" si="0"/>
        <v>2033</v>
      </c>
      <c r="N3">
        <f t="shared" si="0"/>
        <v>2034</v>
      </c>
      <c r="O3">
        <f t="shared" si="0"/>
        <v>2035</v>
      </c>
      <c r="P3">
        <f t="shared" si="0"/>
        <v>2036</v>
      </c>
      <c r="Q3">
        <f t="shared" si="0"/>
        <v>2037</v>
      </c>
      <c r="R3">
        <f t="shared" si="0"/>
        <v>2038</v>
      </c>
      <c r="S3">
        <f t="shared" si="0"/>
        <v>2039</v>
      </c>
      <c r="T3">
        <f t="shared" si="0"/>
        <v>2040</v>
      </c>
      <c r="U3">
        <f t="shared" si="0"/>
        <v>2041</v>
      </c>
      <c r="V3">
        <f t="shared" si="0"/>
        <v>2042</v>
      </c>
      <c r="W3">
        <f t="shared" si="0"/>
        <v>2043</v>
      </c>
      <c r="X3">
        <f t="shared" si="0"/>
        <v>2044</v>
      </c>
      <c r="Y3">
        <f t="shared" si="0"/>
        <v>2045</v>
      </c>
      <c r="Z3">
        <f t="shared" si="0"/>
        <v>2046</v>
      </c>
      <c r="AA3">
        <f t="shared" si="0"/>
        <v>2047</v>
      </c>
      <c r="AB3">
        <f t="shared" si="0"/>
        <v>2048</v>
      </c>
    </row>
    <row r="4" spans="1:75" x14ac:dyDescent="0.35">
      <c r="A4" t="s">
        <v>34</v>
      </c>
      <c r="C4" s="2">
        <v>0</v>
      </c>
      <c r="D4" s="2"/>
      <c r="E4" s="2">
        <v>100</v>
      </c>
      <c r="F4" s="2">
        <v>300</v>
      </c>
      <c r="G4" s="2">
        <v>600</v>
      </c>
      <c r="H4" s="2">
        <v>800</v>
      </c>
      <c r="I4" s="2">
        <v>1000</v>
      </c>
      <c r="J4" s="2">
        <v>1100</v>
      </c>
      <c r="K4" s="2">
        <v>1250</v>
      </c>
      <c r="L4" s="2">
        <f>K4*0.95</f>
        <v>1187.5</v>
      </c>
      <c r="M4" s="2">
        <f t="shared" ref="M4:R4" si="1">L4*0.95</f>
        <v>1128.125</v>
      </c>
      <c r="N4" s="2">
        <f t="shared" si="1"/>
        <v>1071.71875</v>
      </c>
      <c r="O4" s="2">
        <f t="shared" si="1"/>
        <v>1018.1328125</v>
      </c>
      <c r="P4" s="2">
        <f t="shared" si="1"/>
        <v>967.22617187499998</v>
      </c>
      <c r="Q4" s="2">
        <f t="shared" si="1"/>
        <v>918.86486328124988</v>
      </c>
      <c r="R4" s="2">
        <f t="shared" si="1"/>
        <v>872.92162011718733</v>
      </c>
      <c r="S4" s="2">
        <f>R4*0.65</f>
        <v>567.39905307617175</v>
      </c>
      <c r="T4" s="2">
        <f>S4*1.03</f>
        <v>584.42102466845688</v>
      </c>
      <c r="U4" s="2">
        <f>T4*1.03</f>
        <v>601.9536554085106</v>
      </c>
      <c r="V4" s="2">
        <f t="shared" ref="V4:AB4" si="2">U4*1.03</f>
        <v>620.01226507076592</v>
      </c>
      <c r="W4" s="2">
        <f t="shared" si="2"/>
        <v>638.61263302288887</v>
      </c>
      <c r="X4" s="2">
        <f t="shared" si="2"/>
        <v>657.7710120135755</v>
      </c>
      <c r="Y4" s="2">
        <f t="shared" si="2"/>
        <v>677.50414237398275</v>
      </c>
      <c r="Z4" s="2">
        <f t="shared" si="2"/>
        <v>697.82926664520221</v>
      </c>
      <c r="AA4" s="2">
        <f t="shared" si="2"/>
        <v>718.76414464455831</v>
      </c>
      <c r="AB4" s="2">
        <f t="shared" si="2"/>
        <v>740.32706898389506</v>
      </c>
    </row>
    <row r="5" spans="1:75" x14ac:dyDescent="0.35">
      <c r="A5" t="s">
        <v>35</v>
      </c>
      <c r="B5" s="5">
        <v>0.15</v>
      </c>
      <c r="C5" s="2"/>
      <c r="D5" s="2"/>
      <c r="E5" s="2">
        <f>E4*$B$5</f>
        <v>15</v>
      </c>
      <c r="F5" s="2">
        <f t="shared" ref="F5:AB5" si="3">F4*$B$5</f>
        <v>45</v>
      </c>
      <c r="G5" s="2">
        <f t="shared" si="3"/>
        <v>90</v>
      </c>
      <c r="H5" s="2">
        <f t="shared" si="3"/>
        <v>120</v>
      </c>
      <c r="I5" s="2">
        <f t="shared" si="3"/>
        <v>150</v>
      </c>
      <c r="J5" s="2">
        <f t="shared" si="3"/>
        <v>165</v>
      </c>
      <c r="K5" s="2">
        <f t="shared" si="3"/>
        <v>187.5</v>
      </c>
      <c r="L5" s="2">
        <f t="shared" si="3"/>
        <v>178.125</v>
      </c>
      <c r="M5" s="2">
        <f t="shared" si="3"/>
        <v>169.21875</v>
      </c>
      <c r="N5" s="2">
        <f t="shared" si="3"/>
        <v>160.7578125</v>
      </c>
      <c r="O5" s="2">
        <f t="shared" si="3"/>
        <v>152.71992187499998</v>
      </c>
      <c r="P5" s="2">
        <f t="shared" si="3"/>
        <v>145.08392578125</v>
      </c>
      <c r="Q5" s="2">
        <f t="shared" si="3"/>
        <v>137.82972949218748</v>
      </c>
      <c r="R5" s="2">
        <f t="shared" si="3"/>
        <v>130.93824301757809</v>
      </c>
      <c r="S5" s="2">
        <f t="shared" si="3"/>
        <v>85.10985796142576</v>
      </c>
      <c r="T5" s="2">
        <f t="shared" si="3"/>
        <v>87.663153700268523</v>
      </c>
      <c r="U5" s="2">
        <f t="shared" si="3"/>
        <v>90.293048311276593</v>
      </c>
      <c r="V5" s="2">
        <f t="shared" si="3"/>
        <v>93.001839760614885</v>
      </c>
      <c r="W5" s="2">
        <f t="shared" si="3"/>
        <v>95.791894953433328</v>
      </c>
      <c r="X5" s="2">
        <f t="shared" si="3"/>
        <v>98.665651802036322</v>
      </c>
      <c r="Y5" s="2">
        <f t="shared" si="3"/>
        <v>101.62562135609741</v>
      </c>
      <c r="Z5" s="2">
        <f t="shared" si="3"/>
        <v>104.67438999678033</v>
      </c>
      <c r="AA5" s="2">
        <f t="shared" si="3"/>
        <v>107.81462169668374</v>
      </c>
      <c r="AB5" s="2">
        <f t="shared" si="3"/>
        <v>111.04906034758426</v>
      </c>
    </row>
    <row r="6" spans="1:75" x14ac:dyDescent="0.35">
      <c r="A6" t="s">
        <v>37</v>
      </c>
      <c r="B6" s="5">
        <v>0.2</v>
      </c>
      <c r="C6" s="2"/>
      <c r="D6" s="2"/>
      <c r="E6" s="2">
        <f>E4*$B$6</f>
        <v>20</v>
      </c>
      <c r="F6" s="2">
        <f t="shared" ref="F6:AB6" si="4">F4*$B$6</f>
        <v>60</v>
      </c>
      <c r="G6" s="2">
        <f t="shared" si="4"/>
        <v>120</v>
      </c>
      <c r="H6" s="2">
        <f t="shared" si="4"/>
        <v>160</v>
      </c>
      <c r="I6" s="2">
        <f t="shared" si="4"/>
        <v>200</v>
      </c>
      <c r="J6" s="2">
        <f t="shared" si="4"/>
        <v>220</v>
      </c>
      <c r="K6" s="2">
        <f t="shared" si="4"/>
        <v>250</v>
      </c>
      <c r="L6" s="2">
        <f t="shared" si="4"/>
        <v>237.5</v>
      </c>
      <c r="M6" s="2">
        <f t="shared" si="4"/>
        <v>225.625</v>
      </c>
      <c r="N6" s="2">
        <f t="shared" si="4"/>
        <v>214.34375</v>
      </c>
      <c r="O6" s="2">
        <f t="shared" si="4"/>
        <v>203.62656250000001</v>
      </c>
      <c r="P6" s="2">
        <f t="shared" si="4"/>
        <v>193.44523437500001</v>
      </c>
      <c r="Q6" s="2">
        <f t="shared" si="4"/>
        <v>183.77297265624998</v>
      </c>
      <c r="R6" s="2">
        <f t="shared" si="4"/>
        <v>174.58432402343749</v>
      </c>
      <c r="S6" s="2">
        <f t="shared" si="4"/>
        <v>113.47981061523436</v>
      </c>
      <c r="T6" s="2">
        <f t="shared" si="4"/>
        <v>116.88420493369138</v>
      </c>
      <c r="U6" s="2">
        <f t="shared" si="4"/>
        <v>120.39073108170213</v>
      </c>
      <c r="V6" s="2">
        <f t="shared" si="4"/>
        <v>124.00245301415319</v>
      </c>
      <c r="W6" s="2">
        <f t="shared" si="4"/>
        <v>127.72252660457778</v>
      </c>
      <c r="X6" s="2">
        <f t="shared" si="4"/>
        <v>131.55420240271511</v>
      </c>
      <c r="Y6" s="2">
        <f t="shared" si="4"/>
        <v>135.50082847479655</v>
      </c>
      <c r="Z6" s="2">
        <f t="shared" si="4"/>
        <v>139.56585332904044</v>
      </c>
      <c r="AA6" s="2">
        <f t="shared" si="4"/>
        <v>143.75282892891167</v>
      </c>
      <c r="AB6" s="2">
        <f t="shared" si="4"/>
        <v>148.06541379677901</v>
      </c>
    </row>
    <row r="7" spans="1:75" x14ac:dyDescent="0.35">
      <c r="A7" t="s">
        <v>36</v>
      </c>
      <c r="C7" s="2"/>
      <c r="D7" s="2">
        <v>20</v>
      </c>
      <c r="E7" s="2">
        <v>10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75" x14ac:dyDescent="0.35">
      <c r="A8" t="s">
        <v>39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75" x14ac:dyDescent="0.35">
      <c r="A9" t="s">
        <v>40</v>
      </c>
      <c r="C9" s="2"/>
      <c r="D9" s="2"/>
      <c r="E9" s="2">
        <f>E4-E5-E6-E7</f>
        <v>55</v>
      </c>
      <c r="F9" s="2">
        <f t="shared" ref="F9:AB9" si="5">F4-F5-F6-F7</f>
        <v>195</v>
      </c>
      <c r="G9" s="2">
        <f t="shared" si="5"/>
        <v>390</v>
      </c>
      <c r="H9" s="2">
        <f t="shared" si="5"/>
        <v>520</v>
      </c>
      <c r="I9" s="2">
        <f t="shared" si="5"/>
        <v>650</v>
      </c>
      <c r="J9" s="2">
        <f t="shared" si="5"/>
        <v>715</v>
      </c>
      <c r="K9" s="2">
        <f t="shared" si="5"/>
        <v>812.5</v>
      </c>
      <c r="L9" s="2">
        <f t="shared" si="5"/>
        <v>771.875</v>
      </c>
      <c r="M9" s="2">
        <f t="shared" si="5"/>
        <v>733.28125</v>
      </c>
      <c r="N9" s="2">
        <f t="shared" si="5"/>
        <v>696.6171875</v>
      </c>
      <c r="O9" s="2">
        <f t="shared" si="5"/>
        <v>661.78632812500007</v>
      </c>
      <c r="P9" s="2">
        <f t="shared" si="5"/>
        <v>628.69701171874988</v>
      </c>
      <c r="Q9" s="2">
        <f t="shared" si="5"/>
        <v>597.26216113281248</v>
      </c>
      <c r="R9" s="2">
        <f t="shared" si="5"/>
        <v>567.39905307617175</v>
      </c>
      <c r="S9" s="2">
        <f t="shared" si="5"/>
        <v>368.80938449951168</v>
      </c>
      <c r="T9" s="2">
        <f t="shared" si="5"/>
        <v>379.87366603449698</v>
      </c>
      <c r="U9" s="2">
        <f t="shared" si="5"/>
        <v>391.26987601553185</v>
      </c>
      <c r="V9" s="2">
        <f t="shared" si="5"/>
        <v>403.00797229599789</v>
      </c>
      <c r="W9" s="2">
        <f t="shared" si="5"/>
        <v>415.09821146487775</v>
      </c>
      <c r="X9" s="2">
        <f t="shared" si="5"/>
        <v>427.55115780882409</v>
      </c>
      <c r="Y9" s="2">
        <f t="shared" si="5"/>
        <v>440.37769254308876</v>
      </c>
      <c r="Z9" s="2">
        <f t="shared" si="5"/>
        <v>453.58902331938145</v>
      </c>
      <c r="AA9" s="2">
        <f t="shared" si="5"/>
        <v>467.19669401896294</v>
      </c>
      <c r="AB9" s="2">
        <f t="shared" si="5"/>
        <v>481.21259483953179</v>
      </c>
    </row>
    <row r="10" spans="1:75" x14ac:dyDescent="0.35">
      <c r="A10" t="s">
        <v>38</v>
      </c>
      <c r="B10" s="5">
        <v>0.15</v>
      </c>
      <c r="C10" s="2"/>
      <c r="D10" s="2"/>
      <c r="E10" s="2">
        <f>E9*$B$10</f>
        <v>8.25</v>
      </c>
      <c r="F10" s="2">
        <f t="shared" ref="F10:AB10" si="6">F9*$B$10</f>
        <v>29.25</v>
      </c>
      <c r="G10" s="2">
        <f t="shared" si="6"/>
        <v>58.5</v>
      </c>
      <c r="H10" s="2">
        <f t="shared" si="6"/>
        <v>78</v>
      </c>
      <c r="I10" s="2">
        <f t="shared" si="6"/>
        <v>97.5</v>
      </c>
      <c r="J10" s="2">
        <f t="shared" si="6"/>
        <v>107.25</v>
      </c>
      <c r="K10" s="2">
        <f t="shared" si="6"/>
        <v>121.875</v>
      </c>
      <c r="L10" s="2">
        <f t="shared" si="6"/>
        <v>115.78125</v>
      </c>
      <c r="M10" s="2">
        <f t="shared" si="6"/>
        <v>109.9921875</v>
      </c>
      <c r="N10" s="2">
        <f t="shared" si="6"/>
        <v>104.49257812499999</v>
      </c>
      <c r="O10" s="2">
        <f t="shared" si="6"/>
        <v>99.267949218750005</v>
      </c>
      <c r="P10" s="2">
        <f t="shared" si="6"/>
        <v>94.304551757812476</v>
      </c>
      <c r="Q10" s="2">
        <f t="shared" si="6"/>
        <v>89.589324169921866</v>
      </c>
      <c r="R10" s="2">
        <f t="shared" si="6"/>
        <v>85.10985796142576</v>
      </c>
      <c r="S10" s="2">
        <f t="shared" si="6"/>
        <v>55.321407674926753</v>
      </c>
      <c r="T10" s="2">
        <f t="shared" si="6"/>
        <v>56.981049905174544</v>
      </c>
      <c r="U10" s="2">
        <f t="shared" si="6"/>
        <v>58.690481402329773</v>
      </c>
      <c r="V10" s="2">
        <f t="shared" si="6"/>
        <v>60.451195844399678</v>
      </c>
      <c r="W10" s="2">
        <f t="shared" si="6"/>
        <v>62.264731719731657</v>
      </c>
      <c r="X10" s="2">
        <f t="shared" si="6"/>
        <v>64.132673671323616</v>
      </c>
      <c r="Y10" s="2">
        <f t="shared" si="6"/>
        <v>66.056653881463305</v>
      </c>
      <c r="Z10" s="2">
        <f t="shared" si="6"/>
        <v>68.03835349790721</v>
      </c>
      <c r="AA10" s="2">
        <f t="shared" si="6"/>
        <v>70.079504102844439</v>
      </c>
      <c r="AB10" s="2">
        <f t="shared" si="6"/>
        <v>72.181889225929766</v>
      </c>
    </row>
    <row r="11" spans="1:75" x14ac:dyDescent="0.35">
      <c r="A11" t="s">
        <v>44</v>
      </c>
      <c r="C11" s="2"/>
      <c r="D11" s="2"/>
      <c r="E11" s="2">
        <f>E9-E10</f>
        <v>46.75</v>
      </c>
      <c r="F11" s="2">
        <f t="shared" ref="F11:AB11" si="7">F9-F10</f>
        <v>165.75</v>
      </c>
      <c r="G11" s="2">
        <f t="shared" si="7"/>
        <v>331.5</v>
      </c>
      <c r="H11" s="2">
        <f t="shared" si="7"/>
        <v>442</v>
      </c>
      <c r="I11" s="2">
        <f t="shared" si="7"/>
        <v>552.5</v>
      </c>
      <c r="J11" s="2">
        <f t="shared" si="7"/>
        <v>607.75</v>
      </c>
      <c r="K11" s="2">
        <f t="shared" si="7"/>
        <v>690.625</v>
      </c>
      <c r="L11" s="2">
        <f t="shared" si="7"/>
        <v>656.09375</v>
      </c>
      <c r="M11" s="2">
        <f t="shared" si="7"/>
        <v>623.2890625</v>
      </c>
      <c r="N11" s="2">
        <f t="shared" si="7"/>
        <v>592.12460937499998</v>
      </c>
      <c r="O11" s="2">
        <f t="shared" si="7"/>
        <v>562.51837890625006</v>
      </c>
      <c r="P11" s="2">
        <f t="shared" si="7"/>
        <v>534.39245996093746</v>
      </c>
      <c r="Q11" s="2">
        <f t="shared" si="7"/>
        <v>507.67283696289064</v>
      </c>
      <c r="R11" s="2">
        <f t="shared" si="7"/>
        <v>482.28919511474601</v>
      </c>
      <c r="S11" s="2">
        <f t="shared" si="7"/>
        <v>313.4879768245849</v>
      </c>
      <c r="T11" s="2">
        <f t="shared" si="7"/>
        <v>322.89261612932245</v>
      </c>
      <c r="U11" s="2">
        <f t="shared" si="7"/>
        <v>332.57939461320206</v>
      </c>
      <c r="V11" s="2">
        <f t="shared" si="7"/>
        <v>342.55677645159824</v>
      </c>
      <c r="W11" s="2">
        <f t="shared" si="7"/>
        <v>352.83347974514606</v>
      </c>
      <c r="X11" s="2">
        <f t="shared" si="7"/>
        <v>363.41848413750046</v>
      </c>
      <c r="Y11" s="2">
        <f t="shared" si="7"/>
        <v>374.32103866162544</v>
      </c>
      <c r="Z11" s="2">
        <f t="shared" si="7"/>
        <v>385.55066982147423</v>
      </c>
      <c r="AA11" s="2">
        <f t="shared" si="7"/>
        <v>397.11718991611849</v>
      </c>
      <c r="AB11" s="2">
        <f t="shared" si="7"/>
        <v>409.03070561360204</v>
      </c>
      <c r="AC11" s="2">
        <f>AB11*1.03</f>
        <v>421.30162678201009</v>
      </c>
      <c r="AD11" s="2">
        <f t="shared" ref="AD11:BW11" si="8">AC11*1.03</f>
        <v>433.94067558547039</v>
      </c>
      <c r="AE11" s="2">
        <f t="shared" si="8"/>
        <v>446.95889585303451</v>
      </c>
      <c r="AF11" s="2">
        <f t="shared" si="8"/>
        <v>460.36766272862553</v>
      </c>
      <c r="AG11" s="2">
        <f t="shared" si="8"/>
        <v>474.17869261048429</v>
      </c>
      <c r="AH11" s="2">
        <f t="shared" si="8"/>
        <v>488.40405338879884</v>
      </c>
      <c r="AI11" s="2">
        <f t="shared" si="8"/>
        <v>503.05617499046281</v>
      </c>
      <c r="AJ11" s="2">
        <f t="shared" si="8"/>
        <v>518.14786024017667</v>
      </c>
      <c r="AK11" s="2">
        <f t="shared" si="8"/>
        <v>533.692296047382</v>
      </c>
      <c r="AL11" s="2">
        <f t="shared" si="8"/>
        <v>549.70306492880343</v>
      </c>
      <c r="AM11" s="2">
        <f t="shared" si="8"/>
        <v>566.19415687666753</v>
      </c>
      <c r="AN11" s="2">
        <f t="shared" si="8"/>
        <v>583.17998158296757</v>
      </c>
      <c r="AO11" s="2">
        <f t="shared" si="8"/>
        <v>600.67538103045661</v>
      </c>
      <c r="AP11" s="2">
        <f t="shared" si="8"/>
        <v>618.69564246137031</v>
      </c>
      <c r="AQ11" s="2">
        <f t="shared" si="8"/>
        <v>637.25651173521146</v>
      </c>
      <c r="AR11" s="2">
        <f t="shared" si="8"/>
        <v>656.37420708726779</v>
      </c>
      <c r="AS11" s="2">
        <f t="shared" si="8"/>
        <v>676.06543329988585</v>
      </c>
      <c r="AT11" s="2">
        <f t="shared" si="8"/>
        <v>696.34739629888247</v>
      </c>
      <c r="AU11" s="2">
        <f t="shared" si="8"/>
        <v>717.23781818784892</v>
      </c>
      <c r="AV11" s="2">
        <f t="shared" si="8"/>
        <v>738.7549527334844</v>
      </c>
      <c r="AW11" s="2">
        <f t="shared" si="8"/>
        <v>760.91760131548892</v>
      </c>
      <c r="AX11" s="2">
        <f t="shared" si="8"/>
        <v>783.74512935495363</v>
      </c>
      <c r="AY11" s="2">
        <f t="shared" si="8"/>
        <v>807.25748323560231</v>
      </c>
      <c r="AZ11" s="2">
        <f t="shared" si="8"/>
        <v>831.47520773267036</v>
      </c>
      <c r="BA11" s="2">
        <f t="shared" si="8"/>
        <v>856.4194639646505</v>
      </c>
      <c r="BB11" s="2">
        <f t="shared" si="8"/>
        <v>882.11204788359009</v>
      </c>
      <c r="BC11" s="2">
        <f t="shared" si="8"/>
        <v>908.57540932009783</v>
      </c>
      <c r="BD11" s="2">
        <f t="shared" si="8"/>
        <v>935.8326715997008</v>
      </c>
      <c r="BE11" s="2">
        <f t="shared" si="8"/>
        <v>963.90765174769183</v>
      </c>
      <c r="BF11" s="2">
        <f t="shared" si="8"/>
        <v>992.82488130012257</v>
      </c>
      <c r="BG11" s="2">
        <f t="shared" si="8"/>
        <v>1022.6096277391263</v>
      </c>
      <c r="BH11" s="2">
        <f t="shared" si="8"/>
        <v>1053.2879165713</v>
      </c>
      <c r="BI11" s="2">
        <f t="shared" si="8"/>
        <v>1084.886554068439</v>
      </c>
      <c r="BJ11" s="2">
        <f t="shared" si="8"/>
        <v>1117.4331506904921</v>
      </c>
      <c r="BK11" s="2">
        <f t="shared" si="8"/>
        <v>1150.9561452112068</v>
      </c>
      <c r="BL11" s="2">
        <f t="shared" si="8"/>
        <v>1185.4848295675431</v>
      </c>
      <c r="BM11" s="2">
        <f t="shared" si="8"/>
        <v>1221.0493744545695</v>
      </c>
      <c r="BN11" s="2">
        <f t="shared" si="8"/>
        <v>1257.6808556882065</v>
      </c>
      <c r="BO11" s="2">
        <f t="shared" si="8"/>
        <v>1295.4112813588526</v>
      </c>
      <c r="BP11" s="2">
        <f t="shared" si="8"/>
        <v>1334.2736197996182</v>
      </c>
      <c r="BQ11" s="2">
        <f t="shared" si="8"/>
        <v>1374.3018283936069</v>
      </c>
      <c r="BR11" s="2">
        <f t="shared" si="8"/>
        <v>1415.5308832454152</v>
      </c>
      <c r="BS11" s="2">
        <f t="shared" si="8"/>
        <v>1457.9968097427777</v>
      </c>
      <c r="BT11" s="2">
        <f t="shared" si="8"/>
        <v>1501.7367140350611</v>
      </c>
      <c r="BU11" s="2">
        <f t="shared" si="8"/>
        <v>1546.7888154561131</v>
      </c>
      <c r="BV11" s="2">
        <f t="shared" si="8"/>
        <v>1593.1924799197966</v>
      </c>
      <c r="BW11" s="2">
        <f t="shared" si="8"/>
        <v>1640.9882543173906</v>
      </c>
    </row>
    <row r="12" spans="1:75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5" spans="1:75" x14ac:dyDescent="0.35">
      <c r="C15">
        <v>2023</v>
      </c>
      <c r="D15">
        <f>C15+1</f>
        <v>2024</v>
      </c>
      <c r="E15">
        <f t="shared" ref="E15:AB15" si="9">D15+1</f>
        <v>2025</v>
      </c>
      <c r="F15">
        <f t="shared" si="9"/>
        <v>2026</v>
      </c>
      <c r="G15">
        <f t="shared" si="9"/>
        <v>2027</v>
      </c>
      <c r="H15">
        <f t="shared" si="9"/>
        <v>2028</v>
      </c>
      <c r="I15">
        <f t="shared" si="9"/>
        <v>2029</v>
      </c>
      <c r="J15">
        <f t="shared" si="9"/>
        <v>2030</v>
      </c>
      <c r="K15">
        <f t="shared" si="9"/>
        <v>2031</v>
      </c>
      <c r="L15">
        <f t="shared" si="9"/>
        <v>2032</v>
      </c>
      <c r="M15">
        <f t="shared" si="9"/>
        <v>2033</v>
      </c>
      <c r="N15">
        <f t="shared" si="9"/>
        <v>2034</v>
      </c>
      <c r="O15">
        <f t="shared" si="9"/>
        <v>2035</v>
      </c>
      <c r="P15">
        <f t="shared" si="9"/>
        <v>2036</v>
      </c>
      <c r="Q15">
        <f t="shared" si="9"/>
        <v>2037</v>
      </c>
      <c r="R15">
        <f t="shared" si="9"/>
        <v>2038</v>
      </c>
      <c r="S15">
        <f t="shared" si="9"/>
        <v>2039</v>
      </c>
      <c r="T15">
        <f t="shared" si="9"/>
        <v>2040</v>
      </c>
      <c r="U15">
        <f t="shared" si="9"/>
        <v>2041</v>
      </c>
      <c r="V15">
        <f t="shared" si="9"/>
        <v>2042</v>
      </c>
      <c r="W15">
        <f t="shared" si="9"/>
        <v>2043</v>
      </c>
      <c r="X15">
        <f t="shared" si="9"/>
        <v>2044</v>
      </c>
      <c r="Y15">
        <f t="shared" si="9"/>
        <v>2045</v>
      </c>
      <c r="Z15">
        <f t="shared" si="9"/>
        <v>2046</v>
      </c>
      <c r="AA15">
        <f t="shared" si="9"/>
        <v>2047</v>
      </c>
      <c r="AB15">
        <f t="shared" si="9"/>
        <v>2048</v>
      </c>
    </row>
    <row r="16" spans="1:75" x14ac:dyDescent="0.35">
      <c r="A16" t="s">
        <v>34</v>
      </c>
      <c r="C16" s="2">
        <v>0</v>
      </c>
      <c r="D16" s="2"/>
      <c r="E16" s="2">
        <v>100</v>
      </c>
      <c r="F16" s="2">
        <v>300</v>
      </c>
      <c r="G16" s="2">
        <v>600</v>
      </c>
      <c r="H16" s="2">
        <v>800</v>
      </c>
      <c r="I16" s="2">
        <v>1000</v>
      </c>
      <c r="J16" s="2">
        <v>1100</v>
      </c>
      <c r="K16" s="2">
        <v>1250</v>
      </c>
      <c r="L16" s="2">
        <f>K16*0.95</f>
        <v>1187.5</v>
      </c>
      <c r="M16" s="2">
        <f t="shared" ref="M16:Q16" si="10">L16*0.95</f>
        <v>1128.125</v>
      </c>
      <c r="N16" s="2">
        <f t="shared" si="10"/>
        <v>1071.71875</v>
      </c>
      <c r="O16" s="2">
        <f t="shared" si="10"/>
        <v>1018.1328125</v>
      </c>
      <c r="P16" s="2">
        <f t="shared" si="10"/>
        <v>967.22617187499998</v>
      </c>
      <c r="Q16" s="2">
        <f t="shared" si="10"/>
        <v>918.86486328124988</v>
      </c>
      <c r="R16" s="2">
        <f>Q16*0.65</f>
        <v>597.26216113281248</v>
      </c>
      <c r="S16" s="2">
        <f t="shared" ref="S16:AA16" si="11">R16*0.65</f>
        <v>388.22040473632813</v>
      </c>
      <c r="T16" s="2">
        <f t="shared" si="11"/>
        <v>252.34326307861329</v>
      </c>
      <c r="U16" s="2">
        <f t="shared" si="11"/>
        <v>164.02312100109864</v>
      </c>
      <c r="V16" s="2">
        <f t="shared" si="11"/>
        <v>106.61502865071412</v>
      </c>
      <c r="W16" s="2">
        <f t="shared" si="11"/>
        <v>69.29976862296418</v>
      </c>
      <c r="X16" s="2">
        <f t="shared" si="11"/>
        <v>45.044849604926718</v>
      </c>
      <c r="Y16" s="2">
        <f t="shared" si="11"/>
        <v>29.279152243202368</v>
      </c>
      <c r="Z16" s="2">
        <f t="shared" si="11"/>
        <v>19.03144895808154</v>
      </c>
      <c r="AA16" s="2">
        <f t="shared" si="11"/>
        <v>12.370441822753001</v>
      </c>
      <c r="AB16" s="2">
        <f>AA16*0.65</f>
        <v>8.0407871847894512</v>
      </c>
    </row>
    <row r="17" spans="1:28" x14ac:dyDescent="0.35">
      <c r="A17" t="s">
        <v>35</v>
      </c>
      <c r="B17" s="5">
        <v>0.15</v>
      </c>
      <c r="C17" s="2"/>
      <c r="D17" s="2"/>
      <c r="E17" s="2">
        <f>E16*$B$5</f>
        <v>15</v>
      </c>
      <c r="F17" s="2">
        <f t="shared" ref="F17" si="12">F16*$B$5</f>
        <v>45</v>
      </c>
      <c r="G17" s="2">
        <f t="shared" ref="G17" si="13">G16*$B$5</f>
        <v>90</v>
      </c>
      <c r="H17" s="2">
        <f t="shared" ref="H17" si="14">H16*$B$5</f>
        <v>120</v>
      </c>
      <c r="I17" s="2">
        <f t="shared" ref="I17" si="15">I16*$B$5</f>
        <v>150</v>
      </c>
      <c r="J17" s="2">
        <f t="shared" ref="J17" si="16">J16*$B$5</f>
        <v>165</v>
      </c>
      <c r="K17" s="2">
        <f t="shared" ref="K17" si="17">K16*$B$5</f>
        <v>187.5</v>
      </c>
      <c r="L17" s="2">
        <f t="shared" ref="L17" si="18">L16*$B$5</f>
        <v>178.125</v>
      </c>
      <c r="M17" s="2">
        <f t="shared" ref="M17" si="19">M16*$B$5</f>
        <v>169.21875</v>
      </c>
      <c r="N17" s="2">
        <f t="shared" ref="N17" si="20">N16*$B$5</f>
        <v>160.7578125</v>
      </c>
      <c r="O17" s="2">
        <f t="shared" ref="O17" si="21">O16*$B$5</f>
        <v>152.71992187499998</v>
      </c>
      <c r="P17" s="2">
        <f t="shared" ref="P17" si="22">P16*$B$5</f>
        <v>145.08392578125</v>
      </c>
      <c r="Q17" s="2">
        <f t="shared" ref="Q17" si="23">Q16*$B$5</f>
        <v>137.82972949218748</v>
      </c>
      <c r="R17" s="2">
        <f t="shared" ref="R17" si="24">R16*$B$5</f>
        <v>89.589324169921866</v>
      </c>
      <c r="S17" s="2">
        <f t="shared" ref="S17" si="25">S16*$B$5</f>
        <v>58.233060710449216</v>
      </c>
      <c r="T17" s="2">
        <f t="shared" ref="T17" si="26">T16*$B$5</f>
        <v>37.851489461791992</v>
      </c>
      <c r="U17" s="2">
        <f t="shared" ref="U17" si="27">U16*$B$5</f>
        <v>24.603468150164797</v>
      </c>
      <c r="V17" s="2">
        <f t="shared" ref="V17" si="28">V16*$B$5</f>
        <v>15.992254297607118</v>
      </c>
      <c r="W17" s="2">
        <f t="shared" ref="W17" si="29">W16*$B$5</f>
        <v>10.394965293444626</v>
      </c>
      <c r="X17" s="2">
        <f t="shared" ref="X17" si="30">X16*$B$5</f>
        <v>6.7567274407390077</v>
      </c>
      <c r="Y17" s="2">
        <f t="shared" ref="Y17" si="31">Y16*$B$5</f>
        <v>4.3918728364803554</v>
      </c>
      <c r="Z17" s="2">
        <f t="shared" ref="Z17" si="32">Z16*$B$5</f>
        <v>2.8547173437122311</v>
      </c>
      <c r="AA17" s="2">
        <f t="shared" ref="AA17" si="33">AA16*$B$5</f>
        <v>1.8555662734129501</v>
      </c>
      <c r="AB17" s="2">
        <f t="shared" ref="AB17" si="34">AB16*$B$5</f>
        <v>1.2061180777184177</v>
      </c>
    </row>
    <row r="18" spans="1:28" x14ac:dyDescent="0.35">
      <c r="A18" t="s">
        <v>37</v>
      </c>
      <c r="B18" s="5">
        <v>0.2</v>
      </c>
      <c r="C18" s="2"/>
      <c r="D18" s="2"/>
      <c r="E18" s="2">
        <f>E16*$B$6</f>
        <v>20</v>
      </c>
      <c r="F18" s="2">
        <f t="shared" ref="F18:AB18" si="35">F16*$B$6</f>
        <v>60</v>
      </c>
      <c r="G18" s="2">
        <f t="shared" si="35"/>
        <v>120</v>
      </c>
      <c r="H18" s="2">
        <f t="shared" si="35"/>
        <v>160</v>
      </c>
      <c r="I18" s="2">
        <f t="shared" si="35"/>
        <v>200</v>
      </c>
      <c r="J18" s="2">
        <f t="shared" si="35"/>
        <v>220</v>
      </c>
      <c r="K18" s="2">
        <f t="shared" si="35"/>
        <v>250</v>
      </c>
      <c r="L18" s="2">
        <f t="shared" si="35"/>
        <v>237.5</v>
      </c>
      <c r="M18" s="2">
        <f t="shared" si="35"/>
        <v>225.625</v>
      </c>
      <c r="N18" s="2">
        <f t="shared" si="35"/>
        <v>214.34375</v>
      </c>
      <c r="O18" s="2">
        <f t="shared" si="35"/>
        <v>203.62656250000001</v>
      </c>
      <c r="P18" s="2">
        <f t="shared" si="35"/>
        <v>193.44523437500001</v>
      </c>
      <c r="Q18" s="2">
        <f t="shared" si="35"/>
        <v>183.77297265624998</v>
      </c>
      <c r="R18" s="2">
        <f t="shared" si="35"/>
        <v>119.45243222656251</v>
      </c>
      <c r="S18" s="2">
        <f t="shared" si="35"/>
        <v>77.644080947265635</v>
      </c>
      <c r="T18" s="2">
        <f t="shared" si="35"/>
        <v>50.468652615722661</v>
      </c>
      <c r="U18" s="2">
        <f t="shared" si="35"/>
        <v>32.804624200219727</v>
      </c>
      <c r="V18" s="2">
        <f t="shared" si="35"/>
        <v>21.323005730142825</v>
      </c>
      <c r="W18" s="2">
        <f t="shared" si="35"/>
        <v>13.859953724592836</v>
      </c>
      <c r="X18" s="2">
        <f t="shared" si="35"/>
        <v>9.0089699209853435</v>
      </c>
      <c r="Y18" s="2">
        <f t="shared" si="35"/>
        <v>5.8558304486404742</v>
      </c>
      <c r="Z18" s="2">
        <f t="shared" si="35"/>
        <v>3.8062897916163081</v>
      </c>
      <c r="AA18" s="2">
        <f t="shared" si="35"/>
        <v>2.4740883645506004</v>
      </c>
      <c r="AB18" s="2">
        <f t="shared" si="35"/>
        <v>1.6081574369578904</v>
      </c>
    </row>
    <row r="19" spans="1:28" x14ac:dyDescent="0.35">
      <c r="A19" t="s">
        <v>36</v>
      </c>
      <c r="C19" s="2"/>
      <c r="D19" s="2">
        <v>20</v>
      </c>
      <c r="E19" s="2">
        <v>10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5">
      <c r="A20" t="s">
        <v>39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5">
      <c r="A21" t="s">
        <v>40</v>
      </c>
      <c r="C21" s="2"/>
      <c r="D21" s="2"/>
      <c r="E21" s="2">
        <f>E16-E17-E18-E19</f>
        <v>55</v>
      </c>
      <c r="F21" s="2">
        <f t="shared" ref="F21:AB21" si="36">F16-F17-F18-F19</f>
        <v>195</v>
      </c>
      <c r="G21" s="2">
        <f t="shared" si="36"/>
        <v>390</v>
      </c>
      <c r="H21" s="2">
        <f t="shared" si="36"/>
        <v>520</v>
      </c>
      <c r="I21" s="2">
        <f t="shared" si="36"/>
        <v>650</v>
      </c>
      <c r="J21" s="2">
        <f t="shared" si="36"/>
        <v>715</v>
      </c>
      <c r="K21" s="2">
        <f t="shared" si="36"/>
        <v>812.5</v>
      </c>
      <c r="L21" s="2">
        <f t="shared" si="36"/>
        <v>771.875</v>
      </c>
      <c r="M21" s="2">
        <f t="shared" si="36"/>
        <v>733.28125</v>
      </c>
      <c r="N21" s="2">
        <f t="shared" si="36"/>
        <v>696.6171875</v>
      </c>
      <c r="O21" s="2">
        <f t="shared" si="36"/>
        <v>661.78632812500007</v>
      </c>
      <c r="P21" s="2">
        <f t="shared" si="36"/>
        <v>628.69701171874988</v>
      </c>
      <c r="Q21" s="2">
        <f t="shared" si="36"/>
        <v>597.26216113281248</v>
      </c>
      <c r="R21" s="2">
        <f t="shared" si="36"/>
        <v>388.22040473632813</v>
      </c>
      <c r="S21" s="2">
        <f t="shared" si="36"/>
        <v>252.34326307861329</v>
      </c>
      <c r="T21" s="2">
        <f t="shared" si="36"/>
        <v>164.02312100109862</v>
      </c>
      <c r="U21" s="2">
        <f t="shared" si="36"/>
        <v>106.61502865071412</v>
      </c>
      <c r="V21" s="2">
        <f t="shared" si="36"/>
        <v>69.29976862296418</v>
      </c>
      <c r="W21" s="2">
        <f t="shared" si="36"/>
        <v>45.044849604926718</v>
      </c>
      <c r="X21" s="2">
        <f t="shared" si="36"/>
        <v>29.279152243202368</v>
      </c>
      <c r="Y21" s="2">
        <f t="shared" si="36"/>
        <v>19.031448958081537</v>
      </c>
      <c r="Z21" s="2">
        <f t="shared" si="36"/>
        <v>12.370441822753001</v>
      </c>
      <c r="AA21" s="2">
        <f t="shared" si="36"/>
        <v>8.0407871847894512</v>
      </c>
      <c r="AB21" s="2">
        <f t="shared" si="36"/>
        <v>5.2265116701131431</v>
      </c>
    </row>
    <row r="22" spans="1:28" x14ac:dyDescent="0.35">
      <c r="A22" t="s">
        <v>38</v>
      </c>
      <c r="B22" s="5">
        <v>0.15</v>
      </c>
      <c r="C22" s="2"/>
      <c r="D22" s="2"/>
      <c r="E22" s="2">
        <f>E21*$B$10</f>
        <v>8.25</v>
      </c>
      <c r="F22" s="2">
        <f t="shared" ref="F22" si="37">F21*$B$10</f>
        <v>29.25</v>
      </c>
      <c r="G22" s="2">
        <f t="shared" ref="G22" si="38">G21*$B$10</f>
        <v>58.5</v>
      </c>
      <c r="H22" s="2">
        <f t="shared" ref="H22" si="39">H21*$B$10</f>
        <v>78</v>
      </c>
      <c r="I22" s="2">
        <f t="shared" ref="I22" si="40">I21*$B$10</f>
        <v>97.5</v>
      </c>
      <c r="J22" s="2">
        <f t="shared" ref="J22" si="41">J21*$B$10</f>
        <v>107.25</v>
      </c>
      <c r="K22" s="2">
        <f t="shared" ref="K22" si="42">K21*$B$10</f>
        <v>121.875</v>
      </c>
      <c r="L22" s="2">
        <f t="shared" ref="L22" si="43">L21*$B$10</f>
        <v>115.78125</v>
      </c>
      <c r="M22" s="2">
        <f t="shared" ref="M22" si="44">M21*$B$10</f>
        <v>109.9921875</v>
      </c>
      <c r="N22" s="2">
        <f t="shared" ref="N22" si="45">N21*$B$10</f>
        <v>104.49257812499999</v>
      </c>
      <c r="O22" s="2">
        <f t="shared" ref="O22" si="46">O21*$B$10</f>
        <v>99.267949218750005</v>
      </c>
      <c r="P22" s="2">
        <f t="shared" ref="P22" si="47">P21*$B$10</f>
        <v>94.304551757812476</v>
      </c>
      <c r="Q22" s="2">
        <f t="shared" ref="Q22" si="48">Q21*$B$10</f>
        <v>89.589324169921866</v>
      </c>
      <c r="R22" s="2">
        <f t="shared" ref="R22" si="49">R21*$B$10</f>
        <v>58.233060710449216</v>
      </c>
      <c r="S22" s="2">
        <f t="shared" ref="S22" si="50">S21*$B$10</f>
        <v>37.851489461791992</v>
      </c>
      <c r="T22" s="2">
        <f t="shared" ref="T22" si="51">T21*$B$10</f>
        <v>24.60346815016479</v>
      </c>
      <c r="U22" s="2">
        <f t="shared" ref="U22" si="52">U21*$B$10</f>
        <v>15.992254297607118</v>
      </c>
      <c r="V22" s="2">
        <f t="shared" ref="V22" si="53">V21*$B$10</f>
        <v>10.394965293444626</v>
      </c>
      <c r="W22" s="2">
        <f t="shared" ref="W22" si="54">W21*$B$10</f>
        <v>6.7567274407390077</v>
      </c>
      <c r="X22" s="2">
        <f t="shared" ref="X22" si="55">X21*$B$10</f>
        <v>4.3918728364803554</v>
      </c>
      <c r="Y22" s="2">
        <f t="shared" ref="Y22" si="56">Y21*$B$10</f>
        <v>2.8547173437122306</v>
      </c>
      <c r="Z22" s="2">
        <f t="shared" ref="Z22" si="57">Z21*$B$10</f>
        <v>1.8555662734129501</v>
      </c>
      <c r="AA22" s="2">
        <f t="shared" ref="AA22" si="58">AA21*$B$10</f>
        <v>1.2061180777184177</v>
      </c>
      <c r="AB22" s="2">
        <f t="shared" ref="AB22" si="59">AB21*$B$10</f>
        <v>0.78397675051697147</v>
      </c>
    </row>
    <row r="23" spans="1:28" x14ac:dyDescent="0.35">
      <c r="A23" t="s">
        <v>44</v>
      </c>
      <c r="C23" s="2"/>
      <c r="D23" s="2"/>
      <c r="E23" s="2">
        <f>E21-E22</f>
        <v>46.75</v>
      </c>
      <c r="F23" s="2">
        <f t="shared" ref="F23" si="60">F21-F22</f>
        <v>165.75</v>
      </c>
      <c r="G23" s="2">
        <f t="shared" ref="G23" si="61">G21-G22</f>
        <v>331.5</v>
      </c>
      <c r="H23" s="2">
        <f t="shared" ref="H23" si="62">H21-H22</f>
        <v>442</v>
      </c>
      <c r="I23" s="2">
        <f t="shared" ref="I23" si="63">I21-I22</f>
        <v>552.5</v>
      </c>
      <c r="J23" s="2">
        <f t="shared" ref="J23" si="64">J21-J22</f>
        <v>607.75</v>
      </c>
      <c r="K23" s="2">
        <f t="shared" ref="K23" si="65">K21-K22</f>
        <v>690.625</v>
      </c>
      <c r="L23" s="2">
        <f t="shared" ref="L23" si="66">L21-L22</f>
        <v>656.09375</v>
      </c>
      <c r="M23" s="2">
        <f t="shared" ref="M23" si="67">M21-M22</f>
        <v>623.2890625</v>
      </c>
      <c r="N23" s="2">
        <f t="shared" ref="N23" si="68">N21-N22</f>
        <v>592.12460937499998</v>
      </c>
      <c r="O23" s="2">
        <f t="shared" ref="O23" si="69">O21-O22</f>
        <v>562.51837890625006</v>
      </c>
      <c r="P23" s="2">
        <f t="shared" ref="P23" si="70">P21-P22</f>
        <v>534.39245996093746</v>
      </c>
      <c r="Q23" s="2">
        <f t="shared" ref="Q23" si="71">Q21-Q22</f>
        <v>507.67283696289064</v>
      </c>
      <c r="R23" s="2">
        <f t="shared" ref="R23" si="72">R21-R22</f>
        <v>329.98734402587894</v>
      </c>
      <c r="S23" s="2">
        <f t="shared" ref="S23" si="73">S21-S22</f>
        <v>214.49177361682129</v>
      </c>
      <c r="T23" s="2">
        <f t="shared" ref="T23" si="74">T21-T22</f>
        <v>139.41965285093383</v>
      </c>
      <c r="U23" s="2">
        <f t="shared" ref="U23" si="75">U21-U22</f>
        <v>90.622774353107005</v>
      </c>
      <c r="V23" s="2">
        <f t="shared" ref="V23" si="76">V21-V22</f>
        <v>58.904803329519552</v>
      </c>
      <c r="W23" s="2">
        <f t="shared" ref="W23" si="77">W21-W22</f>
        <v>38.288122164187712</v>
      </c>
      <c r="X23" s="2">
        <f t="shared" ref="X23" si="78">X21-X22</f>
        <v>24.887279406722012</v>
      </c>
      <c r="Y23" s="2">
        <f t="shared" ref="Y23" si="79">Y21-Y22</f>
        <v>16.176731614369306</v>
      </c>
      <c r="Z23" s="2">
        <f t="shared" ref="Z23" si="80">Z21-Z22</f>
        <v>10.514875549340051</v>
      </c>
      <c r="AA23" s="2">
        <f t="shared" ref="AA23" si="81">AA21-AA22</f>
        <v>6.8346691070710337</v>
      </c>
      <c r="AB23" s="2">
        <f t="shared" ref="AB23" si="82">AB21-AB22</f>
        <v>4.4425349195961719</v>
      </c>
    </row>
    <row r="25" spans="1:28" x14ac:dyDescent="0.35">
      <c r="S25" s="3" t="s">
        <v>52</v>
      </c>
      <c r="V25" s="3" t="s">
        <v>51</v>
      </c>
    </row>
    <row r="26" spans="1:28" x14ac:dyDescent="0.35">
      <c r="S26" t="s">
        <v>50</v>
      </c>
      <c r="T26" s="6">
        <v>0.1</v>
      </c>
      <c r="V26" t="s">
        <v>50</v>
      </c>
      <c r="W26" s="6">
        <v>0.1</v>
      </c>
    </row>
    <row r="27" spans="1:28" x14ac:dyDescent="0.35">
      <c r="S27" t="s">
        <v>49</v>
      </c>
      <c r="T27" s="7">
        <f>NPV(T26,E11:BW11)</f>
        <v>4362.6493109065023</v>
      </c>
      <c r="V27" t="s">
        <v>49</v>
      </c>
      <c r="W27" s="7">
        <f>NPV(W26,E23:AB23)</f>
        <v>3295.9006286676763</v>
      </c>
    </row>
    <row r="29" spans="1:28" x14ac:dyDescent="0.35">
      <c r="S29" t="s">
        <v>53</v>
      </c>
      <c r="T29">
        <v>61.255000000000003</v>
      </c>
      <c r="V29" t="s">
        <v>53</v>
      </c>
      <c r="W29">
        <v>61.255000000000003</v>
      </c>
    </row>
    <row r="30" spans="1:28" x14ac:dyDescent="0.35">
      <c r="S30" t="s">
        <v>54</v>
      </c>
      <c r="T30" s="7">
        <f>T27/T29</f>
        <v>71.22111355655052</v>
      </c>
      <c r="V30" t="s">
        <v>54</v>
      </c>
      <c r="W30" s="7">
        <f>W27/W29</f>
        <v>53.806230163540548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 n Model 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soprano</dc:creator>
  <cp:lastModifiedBy>Tony soprano</cp:lastModifiedBy>
  <dcterms:created xsi:type="dcterms:W3CDTF">2024-03-08T01:36:50Z</dcterms:created>
  <dcterms:modified xsi:type="dcterms:W3CDTF">2024-03-11T04:14:13Z</dcterms:modified>
</cp:coreProperties>
</file>