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nker\Documents\"/>
    </mc:Choice>
  </mc:AlternateContent>
  <xr:revisionPtr revIDLastSave="0" documentId="13_ncr:1_{7BED5F55-D77D-47FB-9C0E-519F73579B12}" xr6:coauthVersionLast="47" xr6:coauthVersionMax="47" xr10:uidLastSave="{00000000-0000-0000-0000-000000000000}"/>
  <bookViews>
    <workbookView xWindow="19000" yWindow="120" windowWidth="19310" windowHeight="20780" xr2:uid="{F777E108-C656-4B17-A45B-AD4386A8AE63}"/>
  </bookViews>
  <sheets>
    <sheet name="Model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R18" i="1"/>
  <c r="R17" i="1"/>
  <c r="R16" i="1"/>
  <c r="R15" i="1"/>
  <c r="R8" i="1"/>
  <c r="R7" i="1"/>
  <c r="R6" i="1"/>
  <c r="T27" i="1"/>
  <c r="T21" i="1"/>
  <c r="C27" i="1"/>
  <c r="D27" i="1"/>
  <c r="E27" i="1"/>
  <c r="F27" i="1"/>
  <c r="G27" i="1"/>
  <c r="H27" i="1"/>
  <c r="I27" i="1"/>
  <c r="J27" i="1"/>
  <c r="K27" i="1"/>
  <c r="L27" i="1"/>
  <c r="M27" i="1"/>
  <c r="N27" i="1"/>
  <c r="C25" i="1"/>
  <c r="D25" i="1"/>
  <c r="E25" i="1"/>
  <c r="F25" i="1"/>
  <c r="G25" i="1"/>
  <c r="H25" i="1"/>
  <c r="I25" i="1"/>
  <c r="J25" i="1"/>
  <c r="K25" i="1"/>
  <c r="L25" i="1"/>
  <c r="M25" i="1"/>
  <c r="N25" i="1"/>
  <c r="Q25" i="1"/>
  <c r="Q27" i="1" s="1"/>
  <c r="C22" i="1"/>
  <c r="D22" i="1"/>
  <c r="E22" i="1"/>
  <c r="F22" i="1"/>
  <c r="G22" i="1"/>
  <c r="H22" i="1"/>
  <c r="I22" i="1"/>
  <c r="J22" i="1"/>
  <c r="K22" i="1"/>
  <c r="L22" i="1"/>
  <c r="M22" i="1"/>
  <c r="N22" i="1"/>
  <c r="Q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O22" i="1" s="1"/>
  <c r="O25" i="1" s="1"/>
  <c r="O27" i="1" s="1"/>
  <c r="Q20" i="1"/>
  <c r="T20" i="1"/>
  <c r="T22" i="1" s="1"/>
  <c r="T25" i="1" s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P20" i="1" s="1"/>
  <c r="P22" i="1" s="1"/>
  <c r="P25" i="1" s="1"/>
  <c r="P27" i="1" s="1"/>
  <c r="Q19" i="1"/>
  <c r="R19" i="1"/>
  <c r="R20" i="1" s="1"/>
  <c r="R22" i="1" s="1"/>
  <c r="R25" i="1" s="1"/>
  <c r="R27" i="1" s="1"/>
  <c r="S19" i="1"/>
  <c r="S20" i="1" s="1"/>
  <c r="S22" i="1" s="1"/>
  <c r="S25" i="1" s="1"/>
  <c r="S27" i="1" s="1"/>
  <c r="T1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27" i="1"/>
  <c r="U25" i="1"/>
  <c r="U22" i="1"/>
  <c r="U21" i="1"/>
  <c r="U20" i="1"/>
  <c r="U19" i="1"/>
  <c r="U9" i="1"/>
</calcChain>
</file>

<file path=xl/sharedStrings.xml><?xml version="1.0" encoding="utf-8"?>
<sst xmlns="http://schemas.openxmlformats.org/spreadsheetml/2006/main" count="52" uniqueCount="52">
  <si>
    <t>OmniAb (OABI)</t>
  </si>
  <si>
    <t xml:space="preserve">INCOME STATEMENT </t>
  </si>
  <si>
    <t xml:space="preserve">Revenues </t>
  </si>
  <si>
    <t xml:space="preserve">Totals </t>
  </si>
  <si>
    <t>Revenues</t>
  </si>
  <si>
    <t>R&amp;D</t>
  </si>
  <si>
    <t>SG&amp;A</t>
  </si>
  <si>
    <t xml:space="preserve">Other </t>
  </si>
  <si>
    <t xml:space="preserve">Operating Expenses </t>
  </si>
  <si>
    <t xml:space="preserve">Operating Profit </t>
  </si>
  <si>
    <t xml:space="preserve">Interest </t>
  </si>
  <si>
    <t xml:space="preserve">Pretax Income </t>
  </si>
  <si>
    <t xml:space="preserve">Taxes </t>
  </si>
  <si>
    <t xml:space="preserve">Net Income </t>
  </si>
  <si>
    <t xml:space="preserve">Shares </t>
  </si>
  <si>
    <t>EPS</t>
  </si>
  <si>
    <t>Gross Margin</t>
  </si>
  <si>
    <t xml:space="preserve">Operating Margin </t>
  </si>
  <si>
    <t>Net Margin</t>
  </si>
  <si>
    <t xml:space="preserve">Tax Rate </t>
  </si>
  <si>
    <t>Revenue Y/Y</t>
  </si>
  <si>
    <t>SG Y/Y</t>
  </si>
  <si>
    <t>OP Y/Y</t>
  </si>
  <si>
    <t>DNA Y/Y</t>
  </si>
  <si>
    <t>AD Y/Y</t>
  </si>
  <si>
    <t>NGS Y/Y</t>
  </si>
  <si>
    <t>Amoritization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</si>
  <si>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</si>
  <si>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</si>
  <si>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</si>
  <si>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</si>
  <si>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</si>
  <si>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</si>
  <si>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</si>
  <si>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</si>
  <si>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</si>
  <si>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</si>
  <si>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</si>
  <si>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</si>
  <si>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</si>
  <si>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</si>
  <si>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</si>
  <si>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</si>
  <si>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</si>
  <si>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</si>
  <si>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</si>
  <si>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</si>
  <si>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Licensing&amp;Milestone</t>
  </si>
  <si>
    <t xml:space="preserve">Services </t>
  </si>
  <si>
    <t xml:space="preserve">Royalty </t>
  </si>
  <si>
    <t>in 2022, 2021 72%,63% of rev from 3 clients</t>
  </si>
  <si>
    <t>rest was 36/26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</si>
</sst>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95250</xdr:rowOff>
    </xdr:from>
    <xdr:to>
      <xdr:col>9</xdr:col>
      <xdr:colOff>578890</xdr:colOff>
      <xdr:row>28</xdr:row>
      <xdr:rowOff>83204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F4EAB-11C3-5E28-4355-B948A7CD1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89200"/>
          <a:ext cx="5455690" cy="2750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C139-B079-4897-90D3-1CD0CE68ECBF}">
  <dimension ref="A1:AD42"/>
  <sheetViews>
    <sheetView tabSelected="1" workbookViewId="0">
      <pane xSplit="1" topLeftCell="M1" activePane="topRight" state="frozen"/>
      <selection pane="topRight" activeCell="T11" sqref="T11"/>
    </sheetView>
  </sheetViews>
  <sheetFormatPr defaultRowHeight="14.5" x14ac:dyDescent="0.35"/>
  <cols>
    <col min="1" max="1" width="16.7265625" customWidth="1"/>
  </cols>
  <sheetData>
    <row r="1" spans="1:30" x14ac:dyDescent="0.35">
      <c r="A1" t="s">
        <v>0</v>
      </c>
    </row>
    <row r="3" spans="1:30" x14ac:dyDescent="0.35">
      <c r="A3" s="1" t="s">
        <v>1</v>
      </c>
    </row>
    <row r="5" spans="1:30" x14ac:dyDescent="0.35">
      <c r="A5" s="1" t="s">
        <v>2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Z5">
        <v>2019</v>
      </c>
      <c r="AA5">
        <v>2020</v>
      </c>
      <c r="AB5">
        <v>2021</v>
      </c>
      <c r="AC5">
        <v>2022</v>
      </c>
      <c r="AD5">
        <v>2023</v>
      </c>
    </row>
    <row r="6" spans="1:30" x14ac:dyDescent="0.35">
      <c r="A6" t="s">
        <v>47</v>
      </c>
      <c r="O6">
        <v>4101</v>
      </c>
      <c r="P6">
        <v>2325</v>
      </c>
      <c r="Q6">
        <v>1400</v>
      </c>
      <c r="R6">
        <f>38926-Q6-P6-O6</f>
        <v>31100</v>
      </c>
      <c r="S6">
        <v>12646</v>
      </c>
      <c r="T6">
        <v>4330</v>
      </c>
      <c r="U6">
        <v>2010</v>
      </c>
    </row>
    <row r="7" spans="1:30" x14ac:dyDescent="0.35">
      <c r="A7" s="2" t="s">
        <v>48</v>
      </c>
      <c r="O7">
        <v>5259</v>
      </c>
      <c r="P7">
        <v>4735</v>
      </c>
      <c r="Q7">
        <v>4928</v>
      </c>
      <c r="R7">
        <f>18784-Q7-P7-O7</f>
        <v>3862</v>
      </c>
      <c r="S7">
        <v>3958</v>
      </c>
      <c r="T7">
        <v>2451</v>
      </c>
      <c r="U7">
        <v>3016</v>
      </c>
    </row>
    <row r="8" spans="1:30" x14ac:dyDescent="0.35">
      <c r="A8" t="s">
        <v>49</v>
      </c>
      <c r="O8">
        <v>263</v>
      </c>
      <c r="P8">
        <v>139</v>
      </c>
      <c r="Q8">
        <v>582</v>
      </c>
      <c r="R8">
        <f>1367-Q8-P8-O8</f>
        <v>383</v>
      </c>
      <c r="S8">
        <v>315</v>
      </c>
      <c r="T8">
        <v>165</v>
      </c>
      <c r="U8">
        <v>451</v>
      </c>
    </row>
    <row r="9" spans="1:30" x14ac:dyDescent="0.35">
      <c r="A9" s="1" t="s">
        <v>3</v>
      </c>
      <c r="C9">
        <f t="shared" ref="C9:T9" si="0">+C6+C7+C8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9623</v>
      </c>
      <c r="P9">
        <f t="shared" si="0"/>
        <v>7199</v>
      </c>
      <c r="Q9">
        <f t="shared" si="0"/>
        <v>6910</v>
      </c>
      <c r="R9">
        <f t="shared" si="0"/>
        <v>35345</v>
      </c>
      <c r="S9">
        <f t="shared" si="0"/>
        <v>16919</v>
      </c>
      <c r="T9">
        <f t="shared" si="0"/>
        <v>6946</v>
      </c>
      <c r="U9">
        <f>+U6+U7+U8</f>
        <v>5477</v>
      </c>
    </row>
    <row r="14" spans="1:30" x14ac:dyDescent="0.35">
      <c r="A14" t="s">
        <v>4</v>
      </c>
      <c r="O14">
        <v>9623</v>
      </c>
      <c r="P14">
        <v>7199</v>
      </c>
      <c r="Q14">
        <v>6910</v>
      </c>
      <c r="R14">
        <v>35345</v>
      </c>
      <c r="S14">
        <v>16919</v>
      </c>
      <c r="T14">
        <v>6946</v>
      </c>
      <c r="U14">
        <v>5477</v>
      </c>
    </row>
    <row r="15" spans="1:30" x14ac:dyDescent="0.35">
      <c r="A15" t="s">
        <v>5</v>
      </c>
      <c r="O15">
        <v>10772</v>
      </c>
      <c r="P15">
        <v>11484</v>
      </c>
      <c r="Q15">
        <v>13189</v>
      </c>
      <c r="R15">
        <f>48364-Q15-P15-O15</f>
        <v>12919</v>
      </c>
      <c r="S15">
        <v>13759</v>
      </c>
      <c r="T15">
        <v>14133</v>
      </c>
      <c r="U15">
        <v>13867</v>
      </c>
    </row>
    <row r="16" spans="1:30" x14ac:dyDescent="0.35">
      <c r="A16" t="s">
        <v>6</v>
      </c>
      <c r="O16">
        <v>4112</v>
      </c>
      <c r="P16">
        <v>5003</v>
      </c>
      <c r="Q16">
        <v>5582</v>
      </c>
      <c r="R16">
        <f>24903-Q16-P16-O16</f>
        <v>10206</v>
      </c>
      <c r="S16">
        <v>8195</v>
      </c>
      <c r="T16">
        <v>8738</v>
      </c>
      <c r="U16">
        <v>8511</v>
      </c>
    </row>
    <row r="17" spans="1:21" x14ac:dyDescent="0.35">
      <c r="A17" t="s">
        <v>26</v>
      </c>
      <c r="O17">
        <v>3405</v>
      </c>
      <c r="P17">
        <v>3113</v>
      </c>
      <c r="Q17">
        <v>3256</v>
      </c>
      <c r="R17">
        <f>13050-Q17-P17-O17</f>
        <v>3276</v>
      </c>
      <c r="S17">
        <v>3369</v>
      </c>
      <c r="T17">
        <v>3380</v>
      </c>
      <c r="U17">
        <v>3398</v>
      </c>
    </row>
    <row r="18" spans="1:21" x14ac:dyDescent="0.35">
      <c r="A18" t="s">
        <v>7</v>
      </c>
      <c r="O18">
        <v>443</v>
      </c>
      <c r="P18">
        <v>165</v>
      </c>
      <c r="Q18">
        <v>-208</v>
      </c>
      <c r="R18">
        <f>-592-Q18-P18-O18</f>
        <v>-992</v>
      </c>
      <c r="S18">
        <v>49</v>
      </c>
      <c r="T18">
        <v>140</v>
      </c>
      <c r="U18">
        <v>16</v>
      </c>
    </row>
    <row r="19" spans="1:21" x14ac:dyDescent="0.35">
      <c r="A19" t="s">
        <v>8</v>
      </c>
      <c r="C19">
        <f t="shared" ref="C19:T19" si="1">C18+C17+C16+C15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18732</v>
      </c>
      <c r="P19">
        <f t="shared" si="1"/>
        <v>19765</v>
      </c>
      <c r="Q19">
        <f t="shared" si="1"/>
        <v>21819</v>
      </c>
      <c r="R19">
        <f t="shared" si="1"/>
        <v>25409</v>
      </c>
      <c r="S19">
        <f t="shared" si="1"/>
        <v>25372</v>
      </c>
      <c r="T19">
        <f t="shared" si="1"/>
        <v>26391</v>
      </c>
      <c r="U19">
        <f>U18+U17+U16+U15</f>
        <v>25792</v>
      </c>
    </row>
    <row r="20" spans="1:21" x14ac:dyDescent="0.35">
      <c r="A20" t="s">
        <v>9</v>
      </c>
      <c r="C20">
        <f t="shared" ref="C20:T20" si="2">C14-C19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-9109</v>
      </c>
      <c r="P20">
        <f t="shared" si="2"/>
        <v>-12566</v>
      </c>
      <c r="Q20">
        <f t="shared" si="2"/>
        <v>-14909</v>
      </c>
      <c r="R20">
        <f t="shared" si="2"/>
        <v>9936</v>
      </c>
      <c r="S20">
        <f t="shared" si="2"/>
        <v>-8453</v>
      </c>
      <c r="T20">
        <f t="shared" si="2"/>
        <v>-19445</v>
      </c>
      <c r="U20">
        <f>U14-U19</f>
        <v>-20315</v>
      </c>
    </row>
    <row r="21" spans="1:21" x14ac:dyDescent="0.35">
      <c r="A21" t="s">
        <v>10</v>
      </c>
      <c r="O21">
        <v>0</v>
      </c>
      <c r="P21">
        <v>0</v>
      </c>
      <c r="Q21">
        <v>0</v>
      </c>
      <c r="R21">
        <v>587</v>
      </c>
      <c r="S21">
        <v>1324</v>
      </c>
      <c r="T21">
        <f>1285-4</f>
        <v>1281</v>
      </c>
      <c r="U21">
        <f>1265+8</f>
        <v>1273</v>
      </c>
    </row>
    <row r="22" spans="1:21" x14ac:dyDescent="0.35">
      <c r="A22" t="s">
        <v>11</v>
      </c>
      <c r="C22">
        <f t="shared" ref="C22:T22" si="3">C20+C21</f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-9109</v>
      </c>
      <c r="P22">
        <f t="shared" si="3"/>
        <v>-12566</v>
      </c>
      <c r="Q22">
        <f t="shared" si="3"/>
        <v>-14909</v>
      </c>
      <c r="R22">
        <f t="shared" si="3"/>
        <v>10523</v>
      </c>
      <c r="S22">
        <f t="shared" si="3"/>
        <v>-7129</v>
      </c>
      <c r="T22">
        <f t="shared" si="3"/>
        <v>-18164</v>
      </c>
      <c r="U22">
        <f>U20+U21</f>
        <v>-19042</v>
      </c>
    </row>
    <row r="23" spans="1:21" x14ac:dyDescent="0.35">
      <c r="A23" t="s">
        <v>12</v>
      </c>
      <c r="O23">
        <v>1941</v>
      </c>
      <c r="P23">
        <v>2290</v>
      </c>
      <c r="Q23">
        <v>2313</v>
      </c>
      <c r="R23">
        <f>3727-Q23-P23-O23</f>
        <v>-2817</v>
      </c>
      <c r="S23">
        <v>1029</v>
      </c>
      <c r="T23">
        <v>3436</v>
      </c>
      <c r="U23">
        <v>3304</v>
      </c>
    </row>
    <row r="25" spans="1:21" x14ac:dyDescent="0.35">
      <c r="A25" t="s">
        <v>13</v>
      </c>
      <c r="C25">
        <f t="shared" ref="C25:T25" si="4">C22+C23</f>
        <v>0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-7168</v>
      </c>
      <c r="P25">
        <f t="shared" si="4"/>
        <v>-10276</v>
      </c>
      <c r="Q25">
        <f t="shared" si="4"/>
        <v>-12596</v>
      </c>
      <c r="R25">
        <f t="shared" si="4"/>
        <v>7706</v>
      </c>
      <c r="S25">
        <f t="shared" si="4"/>
        <v>-6100</v>
      </c>
      <c r="T25">
        <f t="shared" si="4"/>
        <v>-14728</v>
      </c>
      <c r="U25">
        <f>U22+U23</f>
        <v>-15738</v>
      </c>
    </row>
    <row r="26" spans="1:21" x14ac:dyDescent="0.35">
      <c r="A26" t="s">
        <v>14</v>
      </c>
      <c r="O26">
        <v>82612</v>
      </c>
      <c r="P26">
        <v>82612</v>
      </c>
      <c r="Q26">
        <v>826112</v>
      </c>
      <c r="R26">
        <v>85318</v>
      </c>
      <c r="S26">
        <v>99158</v>
      </c>
      <c r="T26">
        <v>99493</v>
      </c>
      <c r="U26">
        <v>99905</v>
      </c>
    </row>
    <row r="27" spans="1:21" x14ac:dyDescent="0.35">
      <c r="A27" t="s">
        <v>15</v>
      </c>
      <c r="C27" t="e">
        <f t="shared" ref="C27:T27" si="5">C25/C26</f>
        <v>#DIV/0!</v>
      </c>
      <c r="D27" t="e">
        <f t="shared" si="5"/>
        <v>#DIV/0!</v>
      </c>
      <c r="E27" t="e">
        <f t="shared" si="5"/>
        <v>#DIV/0!</v>
      </c>
      <c r="F27" t="e">
        <f t="shared" si="5"/>
        <v>#DIV/0!</v>
      </c>
      <c r="G27" t="e">
        <f t="shared" si="5"/>
        <v>#DIV/0!</v>
      </c>
      <c r="H27" t="e">
        <f t="shared" si="5"/>
        <v>#DIV/0!</v>
      </c>
      <c r="I27" t="e">
        <f t="shared" si="5"/>
        <v>#DIV/0!</v>
      </c>
      <c r="J27" t="e">
        <f t="shared" si="5"/>
        <v>#DIV/0!</v>
      </c>
      <c r="K27" t="e">
        <f t="shared" si="5"/>
        <v>#DIV/0!</v>
      </c>
      <c r="L27" t="e">
        <f t="shared" si="5"/>
        <v>#DIV/0!</v>
      </c>
      <c r="M27" t="e">
        <f t="shared" si="5"/>
        <v>#DIV/0!</v>
      </c>
      <c r="N27" t="e">
        <f t="shared" si="5"/>
        <v>#DIV/0!</v>
      </c>
      <c r="O27">
        <f t="shared" si="5"/>
        <v>-8.6767055633564127E-2</v>
      </c>
      <c r="P27">
        <f>P25/P26</f>
        <v>-0.12438870866217983</v>
      </c>
      <c r="Q27">
        <f t="shared" si="5"/>
        <v>-1.5247327238921599E-2</v>
      </c>
      <c r="R27">
        <f t="shared" si="5"/>
        <v>9.0320917039780582E-2</v>
      </c>
      <c r="S27">
        <f t="shared" si="5"/>
        <v>-6.1517981403416772E-2</v>
      </c>
      <c r="T27">
        <f t="shared" si="5"/>
        <v>-0.14803051470957757</v>
      </c>
      <c r="U27">
        <f>U25/U26</f>
        <v>-0.15752965317051199</v>
      </c>
    </row>
    <row r="29" spans="1:21" x14ac:dyDescent="0.35">
      <c r="A29" t="s">
        <v>16</v>
      </c>
    </row>
    <row r="30" spans="1:21" x14ac:dyDescent="0.35">
      <c r="A30" t="s">
        <v>17</v>
      </c>
    </row>
    <row r="31" spans="1:21" x14ac:dyDescent="0.35">
      <c r="A31" t="s">
        <v>18</v>
      </c>
    </row>
    <row r="32" spans="1:21" x14ac:dyDescent="0.35">
      <c r="A32" t="s">
        <v>19</v>
      </c>
    </row>
    <row r="33" spans="1:18" x14ac:dyDescent="0.35">
      <c r="A33" t="s">
        <v>20</v>
      </c>
    </row>
    <row r="34" spans="1:18" x14ac:dyDescent="0.35">
      <c r="A34" t="s">
        <v>21</v>
      </c>
    </row>
    <row r="35" spans="1:18" x14ac:dyDescent="0.35">
      <c r="A35" t="s">
        <v>22</v>
      </c>
    </row>
    <row r="36" spans="1:18" x14ac:dyDescent="0.35">
      <c r="A36" t="s">
        <v>23</v>
      </c>
    </row>
    <row r="37" spans="1:18" x14ac:dyDescent="0.35">
      <c r="A37" t="s">
        <v>24</v>
      </c>
    </row>
    <row r="38" spans="1:18" x14ac:dyDescent="0.35">
      <c r="A38" t="s">
        <v>25</v>
      </c>
    </row>
    <row r="41" spans="1:18" x14ac:dyDescent="0.35">
      <c r="R41" t="s">
        <v>50</v>
      </c>
    </row>
    <row r="42" spans="1:18" x14ac:dyDescent="0.35">
      <c r="R4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729F-6BC9-4BAE-AD7E-74458376DE51}">
  <dimension ref="A1"/>
  <sheetViews>
    <sheetView workbookViewId="0">
      <selection activeCell="J10" sqref="J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Anthony S</cp:lastModifiedBy>
  <dcterms:created xsi:type="dcterms:W3CDTF">2024-01-05T04:13:59Z</dcterms:created>
  <dcterms:modified xsi:type="dcterms:W3CDTF">2024-01-05T20:51:49Z</dcterms:modified>
</cp:coreProperties>
</file>