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quanker\Downloads\"/>
    </mc:Choice>
  </mc:AlternateContent>
  <xr:revisionPtr revIDLastSave="0" documentId="13_ncr:1_{DC2109C3-1A45-4702-8C5B-90C238852481}" xr6:coauthVersionLast="47" xr6:coauthVersionMax="47" xr10:uidLastSave="{00000000-0000-0000-0000-000000000000}"/>
  <bookViews>
    <workbookView xWindow="19210" yWindow="0" windowWidth="18900" windowHeight="21000" activeTab="3" xr2:uid="{DFE32F5D-232F-46D0-BE2C-D63A99CCA8BB}"/>
  </bookViews>
  <sheets>
    <sheet name="Dialysis data " sheetId="1" r:id="rId1"/>
    <sheet name="Trauma data" sheetId="2" r:id="rId2"/>
    <sheet name="Artegraft" sheetId="6" r:id="rId3"/>
    <sheet name="Artegraft patent lit" sheetId="7" r:id="rId4"/>
    <sheet name="PAD data" sheetId="4" r:id="rId5"/>
    <sheet name="PTFE Data 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6" l="1"/>
  <c r="C71" i="2"/>
  <c r="C70" i="2"/>
  <c r="C69" i="2"/>
  <c r="C68" i="2"/>
  <c r="C67" i="2"/>
  <c r="C66" i="2"/>
  <c r="C62" i="2"/>
  <c r="C61" i="2"/>
  <c r="C60" i="2"/>
  <c r="C59" i="2"/>
  <c r="L154" i="6" l="1"/>
  <c r="L153" i="6"/>
  <c r="L155" i="6" s="1"/>
  <c r="L151" i="6"/>
  <c r="L150" i="6"/>
  <c r="L152" i="6" s="1"/>
  <c r="L148" i="6"/>
  <c r="L149" i="6" s="1"/>
  <c r="L147" i="6"/>
  <c r="N24" i="6"/>
  <c r="M24" i="6"/>
  <c r="C81" i="6"/>
  <c r="B81" i="6"/>
  <c r="L233" i="2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P249" i="2"/>
  <c r="O244" i="2"/>
  <c r="N244" i="2" l="1"/>
  <c r="P244" i="2" s="1"/>
  <c r="R244" i="2"/>
  <c r="Q244" i="2"/>
  <c r="D339" i="2"/>
  <c r="C339" i="2"/>
  <c r="E317" i="2"/>
  <c r="E316" i="2"/>
  <c r="C248" i="2"/>
  <c r="C275" i="2"/>
  <c r="C274" i="2"/>
  <c r="E278" i="2"/>
  <c r="F267" i="2"/>
  <c r="E267" i="2"/>
  <c r="D267" i="2"/>
  <c r="F265" i="2"/>
  <c r="E265" i="2"/>
  <c r="D265" i="2"/>
  <c r="C243" i="2"/>
  <c r="C247" i="2"/>
  <c r="C241" i="2"/>
  <c r="C242" i="2"/>
  <c r="C246" i="2"/>
  <c r="H187" i="2"/>
  <c r="H186" i="2"/>
  <c r="H185" i="2"/>
  <c r="H184" i="2"/>
  <c r="H183" i="2"/>
  <c r="K42" i="2"/>
  <c r="S244" i="2" l="1"/>
</calcChain>
</file>

<file path=xl/sharedStrings.xml><?xml version="1.0" encoding="utf-8"?>
<sst xmlns="http://schemas.openxmlformats.org/spreadsheetml/2006/main" count="749" uniqueCount="605">
  <si>
    <t xml:space="preserve">HUMA </t>
  </si>
  <si>
    <t>ph3,  N=355, multi ntl, OL, randomized, comparison btwn 1of2 ePTFE and HAV/ATEV in hemodialysis access surgery</t>
  </si>
  <si>
    <t>ePTFE</t>
  </si>
  <si>
    <t xml:space="preserve">ph3, N=242, multi ctr, OL, randomized, HAV/ATEV vs AVF for hemodialysis </t>
  </si>
  <si>
    <t>followed for 24mths and then for  up to 5yrs</t>
  </si>
  <si>
    <t>called it humacyl</t>
  </si>
  <si>
    <t>torso is thorax (minus heart), abdomen, and retrooperitineum</t>
  </si>
  <si>
    <t>active study 36mths</t>
  </si>
  <si>
    <t xml:space="preserve">24mths of enrollment + 36mths follow up </t>
  </si>
  <si>
    <t>V007/NCT03183245</t>
  </si>
  <si>
    <t xml:space="preserve">looked at functional patency(?) at 6mths and secondary patency at 12mths co-primary endpts </t>
  </si>
  <si>
    <t>ATEV</t>
  </si>
  <si>
    <t>AVF</t>
  </si>
  <si>
    <t>2nd pat</t>
  </si>
  <si>
    <t xml:space="preserve">p=0.0071 for both </t>
  </si>
  <si>
    <t>"patients on ATEV also achieved a significantly longer duration of hemodialysis over the first 12 months, as compared to autogenous fistula (p=0.0162)"</t>
  </si>
  <si>
    <t>more AEs w ATEV compared to AVF</t>
  </si>
  <si>
    <t xml:space="preserve">primary pat?? </t>
  </si>
  <si>
    <t xml:space="preserve">Meta analysis </t>
  </si>
  <si>
    <t xml:space="preserve">True historical comparison for hemodyalisys surgery </t>
  </si>
  <si>
    <t>1yr</t>
  </si>
  <si>
    <t>maturation rate</t>
  </si>
  <si>
    <t xml:space="preserve">mTime to maturation </t>
  </si>
  <si>
    <t xml:space="preserve">AVF  </t>
  </si>
  <si>
    <t>prosthetic</t>
  </si>
  <si>
    <t>N=</t>
  </si>
  <si>
    <t>https://www.jvascsurg.org/article/S0741-5214(18)30403-8/fulltext</t>
  </si>
  <si>
    <t>47d</t>
  </si>
  <si>
    <t>29d</t>
  </si>
  <si>
    <t>V005/ NCT03005418</t>
  </si>
  <si>
    <t xml:space="preserve">69 enrolled, 51 had vascular injury to the extremities were primary evaluation group </t>
  </si>
  <si>
    <t>30 day patency(??)</t>
  </si>
  <si>
    <t>historical synth graft??</t>
  </si>
  <si>
    <t>amputation rates</t>
  </si>
  <si>
    <t>infection rate</t>
  </si>
  <si>
    <t>prosthethic</t>
  </si>
  <si>
    <t>primary pat</t>
  </si>
  <si>
    <t>primary assisted</t>
  </si>
  <si>
    <t>Infection rates for AV access</t>
  </si>
  <si>
    <t>catheter</t>
  </si>
  <si>
    <t>best</t>
  </si>
  <si>
    <t>all cause mortality p=0.001</t>
  </si>
  <si>
    <t>aHR severe infection p=0.001</t>
  </si>
  <si>
    <t>%infected p=0.001</t>
  </si>
  <si>
    <t>pt survival</t>
  </si>
  <si>
    <t>most patients in study that got AVF had allready used catheter</t>
  </si>
  <si>
    <t>severe infections mean they have to remove the graft</t>
  </si>
  <si>
    <t>V-017/ NCT05873959</t>
  </si>
  <si>
    <t>V-006/ NCT02644941</t>
  </si>
  <si>
    <t>v001, v003, v011, v006, fistula published data not h2h</t>
  </si>
  <si>
    <t>did not meet primary endpt, 2nd pat at 18mths</t>
  </si>
  <si>
    <t>2nd pat of HAV &gt; ePTFE at 6,12mths but not 18,24mths</t>
  </si>
  <si>
    <t>V011/ NCT04135417</t>
  </si>
  <si>
    <t xml:space="preserve">n=30, multicenter, OL, single arm, patients w vascular access for dialysis </t>
  </si>
  <si>
    <t>24mths follow after implantation, visists eveyr 6mths</t>
  </si>
  <si>
    <t>study completion 2022-03-02</t>
  </si>
  <si>
    <t>Poland</t>
  </si>
  <si>
    <t>V001/  NCT01744418</t>
  </si>
  <si>
    <t>interventional trial, n=40, vascular prosthesis for end-stage renal disease, pilot study</t>
  </si>
  <si>
    <t>study start 11/22/2012</t>
  </si>
  <si>
    <t>completion 12/2024</t>
  </si>
  <si>
    <t>Utilization, patency, and complications associated with vascular access for hemodialysis in the United States</t>
  </si>
  <si>
    <t>longer term data shows the difference much more easily in primary pat vs 2nd</t>
  </si>
  <si>
    <t xml:space="preserve">the synth actually touches/ crosses AVF initially at the 4-6mth mark </t>
  </si>
  <si>
    <t>pts had them btwn June 2022 and May 2023</t>
  </si>
  <si>
    <t>Pimary outcomes:</t>
  </si>
  <si>
    <t xml:space="preserve"> rate of adverse events up to 12mths</t>
  </si>
  <si>
    <t xml:space="preserve">primary pat at 30days </t>
  </si>
  <si>
    <t>Secondary outcomes:</t>
  </si>
  <si>
    <t>time frame when HAV has not been replaced, ligated or removed, up to 12mths</t>
  </si>
  <si>
    <t xml:space="preserve"> frequency of adverse events of special interest (AESIs), up to 12mths</t>
  </si>
  <si>
    <t>rate of affected limb salvage/ amputation, up to 12mths</t>
  </si>
  <si>
    <t>patency of HAV (primary, secondary, primary assisted), up to 12mths</t>
  </si>
  <si>
    <t>ukraine</t>
  </si>
  <si>
    <t>last update was aug 29, 2024</t>
  </si>
  <si>
    <t>eligibility: Life expectancy of at least 1 year?</t>
  </si>
  <si>
    <t>Primary Outcomes:</t>
  </si>
  <si>
    <t xml:space="preserve">HAV primary patency, 30days </t>
  </si>
  <si>
    <t>the interval from the time of access placement until any intervention designed to maintain or reestablish patency, access thrombosis or the measurement of patency', i.e., patent without interventions</t>
  </si>
  <si>
    <t>freq and severity of A.E.s, 36mths</t>
  </si>
  <si>
    <t xml:space="preserve">Secondary outcomes: </t>
  </si>
  <si>
    <t>limb viability, 36mths</t>
  </si>
  <si>
    <t>HAV primary pat, primary asssisted, secondary, 36mths</t>
  </si>
  <si>
    <t>rate of HAV interventions, 36mths</t>
  </si>
  <si>
    <t>patient survival, 36mths</t>
  </si>
  <si>
    <t>Freq of HAV aneurysm formation, 36mths</t>
  </si>
  <si>
    <t>Freq of HAV pseudoaneurysm formation, 36mths</t>
  </si>
  <si>
    <t>HAV remodelling by histopathology of clin explants, 36mths</t>
  </si>
  <si>
    <t>Freq of anastomotic bleeding or spont. Rupture, 36mths</t>
  </si>
  <si>
    <t>Freq of HAV infection, 36mths</t>
  </si>
  <si>
    <t>Freq of HAV thrombosis, 36mths</t>
  </si>
  <si>
    <t>Freq of HAV removal, 36mths</t>
  </si>
  <si>
    <t>Freq of HAV hemodynamically sig. stenosis (&gt;70% in duplex ultrasound), 36mths</t>
  </si>
  <si>
    <t>Study regd 2016-12-29</t>
  </si>
  <si>
    <t>Last update: 2023-10-31</t>
  </si>
  <si>
    <t>originally wanted all these to be 12mths not 36mths</t>
  </si>
  <si>
    <t>study start: 2018-09-01</t>
  </si>
  <si>
    <t>enrollment done: 2020-09-01</t>
  </si>
  <si>
    <t>Topline data in slides:</t>
  </si>
  <si>
    <t>Topline data PR, 2023-12-12</t>
  </si>
  <si>
    <t>n=69, 51 had vascular injury of extremities, evln group</t>
  </si>
  <si>
    <t>HAV</t>
  </si>
  <si>
    <t>30day secondary pat</t>
  </si>
  <si>
    <t xml:space="preserve">amputation rate </t>
  </si>
  <si>
    <t>primary pat (time??)</t>
  </si>
  <si>
    <t>infection</t>
  </si>
  <si>
    <t>retrospective, observational, n=16, retrospective, humanatarian basis, life or limb threatening trauma</t>
  </si>
  <si>
    <t xml:space="preserve">explosive vs  gunshot wounds ? </t>
  </si>
  <si>
    <t>Patency of arterial repairs from wartime extremity vascular injuries</t>
  </si>
  <si>
    <t>doi: 10.1136/tsaco-2020-000616</t>
  </si>
  <si>
    <t>https://www.ncbi.nlm.nih.gov/pmc/articles/PMC7768973/</t>
  </si>
  <si>
    <t>early upper extremity amputation rates range 9.3%-12.1% (24, 35)</t>
  </si>
  <si>
    <t>reporting long term lower limb salvage rates of 74-82.7% (3,4)</t>
  </si>
  <si>
    <t>noting issue of not getting patency follow-up data, only amputation</t>
  </si>
  <si>
    <t>VA Vascular Injury Study (VAVIS)</t>
  </si>
  <si>
    <t>difference btwn civ and wartime</t>
  </si>
  <si>
    <t xml:space="preserve">civ should be better </t>
  </si>
  <si>
    <t>difference between explosive and gunshots. Gunshots worse</t>
  </si>
  <si>
    <t>civ studies (32,33)</t>
  </si>
  <si>
    <t>VA Vascular Injury Study (VAVIS) (37,38), younger possibly fitter cohort</t>
  </si>
  <si>
    <t>We did not find comparable patency studies in the literature on combat‐related arterial injuries.</t>
  </si>
  <si>
    <t>NOT POSSIBLE</t>
  </si>
  <si>
    <t>BLA submitted in December 2023, priority review granted in Feb 2024, PDUFA Aug 10, 2024</t>
  </si>
  <si>
    <t>approval of the Human Acellular Vessel (HAV) in urgent arterial repair following extremity vascular trauma when synthetic graft is not indicated, and when autologous vein use is not feasible.</t>
  </si>
  <si>
    <t xml:space="preserve">Saphenous/ cephalic vein </t>
  </si>
  <si>
    <t xml:space="preserve">9/10 patent postoperatively </t>
  </si>
  <si>
    <t>mean follow up 59mths, (23-139mths)</t>
  </si>
  <si>
    <t>n=17</t>
  </si>
  <si>
    <t>n=10, got angiogrpahy</t>
  </si>
  <si>
    <t>normaly patency is 50-60%, and the increase in patency rates affected by platelet agents/ statis/ yearly duplex ultrasound is no less than 12% (conservatively)</t>
  </si>
  <si>
    <t xml:space="preserve">inclusion criteria much less stringent for this group </t>
  </si>
  <si>
    <t xml:space="preserve">exclusion: </t>
  </si>
  <si>
    <t>1. Known medical condition which would preclude long term antiplatelet therapy after resolution of acute injuries</t>
  </si>
  <si>
    <t>Limb Trauma with Arterial Injury: Long-term Performance of Venous Interposition Grafts</t>
  </si>
  <si>
    <t>https://sci-hub.se/10.1055/s-2003-38986</t>
  </si>
  <si>
    <t xml:space="preserve">ECRI meta data </t>
  </si>
  <si>
    <t>Grafts</t>
  </si>
  <si>
    <t xml:space="preserve">22 human studies </t>
  </si>
  <si>
    <t>Appendix D</t>
  </si>
  <si>
    <t>Local Host responses, reported:</t>
  </si>
  <si>
    <t>patency, thrombosis, occlusion, hematoma and complication rate</t>
  </si>
  <si>
    <t xml:space="preserve">no dif in out come of PTFE vs other graft material/ technique </t>
  </si>
  <si>
    <t xml:space="preserve">Hemodialysis </t>
  </si>
  <si>
    <t>2019 SR Flixene and Acuseal</t>
  </si>
  <si>
    <t>Flixene</t>
  </si>
  <si>
    <t>Acuseal</t>
  </si>
  <si>
    <t>mTime to first cannulation</t>
  </si>
  <si>
    <t>2-21d</t>
  </si>
  <si>
    <t>1-15d</t>
  </si>
  <si>
    <t>primary pat, 12m</t>
  </si>
  <si>
    <t>secondary pat, 12m</t>
  </si>
  <si>
    <t>steal syndrome</t>
  </si>
  <si>
    <t>0-8%</t>
  </si>
  <si>
    <t>0-11%</t>
  </si>
  <si>
    <t>access thrombosis</t>
  </si>
  <si>
    <t>11-29%</t>
  </si>
  <si>
    <t>17-41%</t>
  </si>
  <si>
    <t>pseudoaneurym</t>
  </si>
  <si>
    <t>0-6%</t>
  </si>
  <si>
    <t>0-15%</t>
  </si>
  <si>
    <t>Avflo</t>
  </si>
  <si>
    <t>polyurethane Vectra</t>
  </si>
  <si>
    <t>7d</t>
  </si>
  <si>
    <t>1-19d</t>
  </si>
  <si>
    <t>16-42%</t>
  </si>
  <si>
    <t>n/a</t>
  </si>
  <si>
    <t>0-3.5%</t>
  </si>
  <si>
    <t>23-37%</t>
  </si>
  <si>
    <t>0-17%</t>
  </si>
  <si>
    <t>primary pat, 6m</t>
  </si>
  <si>
    <t>assisted primary pat, 12m</t>
  </si>
  <si>
    <t>assisted primary pat, 24m</t>
  </si>
  <si>
    <t>assisted primary pat, 36m</t>
  </si>
  <si>
    <t>standard PTFEe</t>
  </si>
  <si>
    <t>heparin bonded ePTFE graft</t>
  </si>
  <si>
    <t xml:space="preserve">2015 single arm study, ePTFE study </t>
  </si>
  <si>
    <t>secondary pat, 24m</t>
  </si>
  <si>
    <t>secondary pat, 36m</t>
  </si>
  <si>
    <t>fcn pat, 6m</t>
  </si>
  <si>
    <t>2nd pat, 12m</t>
  </si>
  <si>
    <t xml:space="preserve">much fewer thromboses in haparin bonded graft </t>
  </si>
  <si>
    <t xml:space="preserve">ph2/3, n=72, multi ctr, non-randomized, with life or limb threatening vascular trauma </t>
  </si>
  <si>
    <t>Initial, short-term placement of prosthetic grafts with subsequent revision to a vein graft was defined as a temporizing procedure, and the patency of the vein graft was reported</t>
  </si>
  <si>
    <t>The Antiplatelet Trialists’ Collaboration found that antiplatelet therapy was associated with a relative risk reduction of 43% in graft occlusion</t>
  </si>
  <si>
    <t>is this all 30d data??</t>
  </si>
  <si>
    <t>2ndary pat, 30d</t>
  </si>
  <si>
    <t>prim pat, 30d</t>
  </si>
  <si>
    <t>amputations</t>
  </si>
  <si>
    <t>infections</t>
  </si>
  <si>
    <t>Combo data</t>
  </si>
  <si>
    <t xml:space="preserve">2ndary pat, 30d </t>
  </si>
  <si>
    <t>Lifeline, Cytograft USA</t>
  </si>
  <si>
    <t>prim pat1m</t>
  </si>
  <si>
    <t>prim pat 6m</t>
  </si>
  <si>
    <t>Autologous skin fibroblasts, cell sheets, seeded with vein EC</t>
  </si>
  <si>
    <t>https://pubmed.ncbi.nlm.nih.gov/36874956/</t>
  </si>
  <si>
    <t>Six-year outcomes of a phase II study of human-tissue engineered blood vessels for peripheral arterial bypass</t>
  </si>
  <si>
    <t>Comparative outcomes of arterial bypass using the human acellular vessel and great saphenous vein in patients with chronic limb ischemia</t>
  </si>
  <si>
    <t>comparison btwn GSV and HAV in PAD</t>
  </si>
  <si>
    <t>mostly in tibial bypass</t>
  </si>
  <si>
    <t>group 1, n=34, got HAV</t>
  </si>
  <si>
    <t>group 2, historical, multi-center, single-segment GSV, n=88</t>
  </si>
  <si>
    <t>G1</t>
  </si>
  <si>
    <t>more smoking, more coronary artery disease (71% v 43%), prior grafting (38% v 14%)</t>
  </si>
  <si>
    <t>more wounds, ischemia, foot infections stage 4 (weird stat, 56% v 33%)</t>
  </si>
  <si>
    <t>previous leg revascularizations (97% v 53%)</t>
  </si>
  <si>
    <t xml:space="preserve">85% of pts had to have HAV sewn together </t>
  </si>
  <si>
    <t>tibial vessels target of surgery 79% vs 100%</t>
  </si>
  <si>
    <t>amputation free survival</t>
  </si>
  <si>
    <t>G2</t>
  </si>
  <si>
    <t>p=0.55</t>
  </si>
  <si>
    <t>OS</t>
  </si>
  <si>
    <t>p=0.20</t>
  </si>
  <si>
    <t>prim assist pat</t>
  </si>
  <si>
    <t xml:space="preserve">secondary pat </t>
  </si>
  <si>
    <t>p=0.002</t>
  </si>
  <si>
    <t>p=0.003</t>
  </si>
  <si>
    <t>Outcomes of Arterial Bypass With the Human Acellular Vessel for Chronic Limb-Threatening Ischemia Performed Under the FDA Expanded Access Program</t>
  </si>
  <si>
    <t xml:space="preserve">limb salvage, limb threatening ischemia, FDA expanded access program </t>
  </si>
  <si>
    <t>n=14, older popln, 12men mAge 62+/- 14yrs</t>
  </si>
  <si>
    <t xml:space="preserve">freedom from graft complications </t>
  </si>
  <si>
    <t>AV</t>
  </si>
  <si>
    <t>p=0.13</t>
  </si>
  <si>
    <t xml:space="preserve">carotid, subclavian, acillary pos </t>
  </si>
  <si>
    <t>equal</t>
  </si>
  <si>
    <t>p=0.90</t>
  </si>
  <si>
    <t>A Retrospective Cohort Comparison of Expanded Polytetrafluorethylene to Autologous Vein for Vascular Reconstruction in Modern Combat Casualty Care</t>
  </si>
  <si>
    <t>n=</t>
  </si>
  <si>
    <t>p=0.044</t>
  </si>
  <si>
    <t>n=49, age~25</t>
  </si>
  <si>
    <t>ISS ~20, MESS ~6</t>
  </si>
  <si>
    <t>Ischemia and functional status of the left arm and quality of life after left subclavian artery coverage during stent grafting of thoracic aortic diseases</t>
  </si>
  <si>
    <t>Watson paper</t>
  </si>
  <si>
    <t>Klocker paper</t>
  </si>
  <si>
    <t>thoracic data. This is not in the patient population</t>
  </si>
  <si>
    <t>The Use of Prosthetic Grafts in Complex Military Vascular Trauma: A Limb Salvage Strategy for Patients With Severely Limited Autologous Conduit</t>
  </si>
  <si>
    <t>(wrong yr reported)</t>
  </si>
  <si>
    <t>n=14, 95 total pts in cohort but 14 got prosthetic grafts for extremirt bypass for vascular injuries</t>
  </si>
  <si>
    <t>blast injury</t>
  </si>
  <si>
    <t xml:space="preserve">gunshot wound </t>
  </si>
  <si>
    <t xml:space="preserve">blunt trauma </t>
  </si>
  <si>
    <t>near term patency</t>
  </si>
  <si>
    <t>PTFE graft</t>
  </si>
  <si>
    <t>then they got a AV graft</t>
  </si>
  <si>
    <t xml:space="preserve">no deaths or blowouts </t>
  </si>
  <si>
    <t xml:space="preserve">no patients had amputations </t>
  </si>
  <si>
    <t xml:space="preserve">3pts </t>
  </si>
  <si>
    <t>https://doi.org/10.1016/j.avsg.2014.12.026</t>
  </si>
  <si>
    <t>https://www.jvascsurg.org/article/S0741-5214(14)00162-1/fulltext</t>
  </si>
  <si>
    <t>limb cohort and torso cohort, avg age 39 (18-81)</t>
  </si>
  <si>
    <r>
      <t xml:space="preserve">limb will include upper and lower body, </t>
    </r>
    <r>
      <rPr>
        <sz val="11"/>
        <color rgb="FFFF0000"/>
        <rFont val="Aptos Narrow"/>
        <family val="2"/>
        <scheme val="minor"/>
      </rPr>
      <t xml:space="preserve">mostly lower body </t>
    </r>
  </si>
  <si>
    <t>6m</t>
  </si>
  <si>
    <t>12m</t>
  </si>
  <si>
    <t>18m</t>
  </si>
  <si>
    <t>24m</t>
  </si>
  <si>
    <t>V002</t>
  </si>
  <si>
    <t>V004</t>
  </si>
  <si>
    <t>implanted as interposition vessel or bypass</t>
  </si>
  <si>
    <t>non-iatrogenic</t>
  </si>
  <si>
    <t>mostly blast, less gunshot wounds. She actually admits this is better for outcomes</t>
  </si>
  <si>
    <t>Hemodialysis Arteriovenous Fistula Patency Revisited: Results of a Prospective, Multicenter Initiative</t>
  </si>
  <si>
    <t>doi: 10.2215/CJN.02950707</t>
  </si>
  <si>
    <t>functional patency</t>
  </si>
  <si>
    <t>secondary patency</t>
  </si>
  <si>
    <t>n=491 AVFs, n=395pts</t>
  </si>
  <si>
    <t>primary fail rate</t>
  </si>
  <si>
    <t>thrombosis rate</t>
  </si>
  <si>
    <t xml:space="preserve">0.14/pt yr </t>
  </si>
  <si>
    <t xml:space="preserve">prospective, multi-center study,standardized defns, </t>
  </si>
  <si>
    <t>Literature Review Synthetic Graft</t>
  </si>
  <si>
    <t>S</t>
  </si>
  <si>
    <t>Patency of ePTFE Arteriovenous Graft Placements in Hemodialysis Patients: Systematic Literature Review and Meta-Analysis</t>
  </si>
  <si>
    <t>DOI: 10.34067/KID.0003502020</t>
  </si>
  <si>
    <t xml:space="preserve">Primary </t>
  </si>
  <si>
    <t xml:space="preserve">Primary assisted </t>
  </si>
  <si>
    <t xml:space="preserve">Secondary </t>
  </si>
  <si>
    <t xml:space="preserve">Laura did the review and meta-analysis </t>
  </si>
  <si>
    <t>Location</t>
  </si>
  <si>
    <t>Lower ex</t>
  </si>
  <si>
    <t>Upper Ex</t>
  </si>
  <si>
    <t>Torso</t>
  </si>
  <si>
    <t xml:space="preserve">Mechanism </t>
  </si>
  <si>
    <t>From old SEC deck</t>
  </si>
  <si>
    <t>Gunshot</t>
  </si>
  <si>
    <t>Motor vehicle</t>
  </si>
  <si>
    <t>Fall</t>
  </si>
  <si>
    <t>Iatrogenic</t>
  </si>
  <si>
    <t>Industriall/ crush</t>
  </si>
  <si>
    <t>superficial femoral</t>
  </si>
  <si>
    <t>brachial</t>
  </si>
  <si>
    <t>common carotid</t>
  </si>
  <si>
    <t>subclavian</t>
  </si>
  <si>
    <t>axillary</t>
  </si>
  <si>
    <t>L</t>
  </si>
  <si>
    <t>U</t>
  </si>
  <si>
    <t>T</t>
  </si>
  <si>
    <t>periphery, 8yr no AEs</t>
  </si>
  <si>
    <t>Vertrees paper</t>
  </si>
  <si>
    <t>Traumatic Lower Extremity Vascular Injuries and Limb Salvage in a Civilian Urban Trauma Center</t>
  </si>
  <si>
    <t>Urechagga paper</t>
  </si>
  <si>
    <t>retrospective analysis of lvl 1 trauma center btwn 2013-2020</t>
  </si>
  <si>
    <t>primary objective was to look at limb salvage</t>
  </si>
  <si>
    <t>secondary objective was mortality, mobility and complications</t>
  </si>
  <si>
    <t>n=80</t>
  </si>
  <si>
    <t>91% male, 68% penetrating, mISS 13</t>
  </si>
  <si>
    <t>mostly short term follow-ups, only about a month or so. No long term data</t>
  </si>
  <si>
    <t>In-Hospital Outcomes in Autogenous Vein Versus Synthetic Graft Interposition for Traumatic Arterial Injury: A Propensity-Matched Cohort From PROOVIT</t>
  </si>
  <si>
    <t>Proovit database comparison, headline:</t>
  </si>
  <si>
    <t>Prosthetic conduits work as well as autologous vein for interposition grafts in trauma</t>
  </si>
  <si>
    <t>n=460, 402 SVG, 58 plastic (45 PTFE, 8 Dacron, 5 others)</t>
  </si>
  <si>
    <t xml:space="preserve">plastic group pts were worse off. Higher ISS, more gunshot wounds, more lactate and transfusion reqs, </t>
  </si>
  <si>
    <t>lower BP, pH, and hemoglobin</t>
  </si>
  <si>
    <t>after propensity matching they had 87 AVGs and 51 PGs</t>
  </si>
  <si>
    <r>
      <t>endovascular intervention, reoperation, pseudoaneurysm and infection</t>
    </r>
    <r>
      <rPr>
        <b/>
        <sz val="11"/>
        <color theme="1"/>
        <rFont val="Aptos Narrow"/>
        <family val="2"/>
        <scheme val="minor"/>
      </rPr>
      <t xml:space="preserve"> were same </t>
    </r>
  </si>
  <si>
    <t xml:space="preserve">no mention of long term outcomes or amputation data </t>
  </si>
  <si>
    <t>Stonko paper</t>
  </si>
  <si>
    <t>Management and outcome of 597 wartime penetrating lower extremity arterial injuries from an international military cohort</t>
  </si>
  <si>
    <t>Sharrock paper, Rasmussen last author</t>
  </si>
  <si>
    <t>The objective of this study was to provide a comprehensive examination of penetrating lower extremity arterial injury and to characterize long-term limb salvage and differences related to mechanisms of injury</t>
  </si>
  <si>
    <t>compared explosion (group 1) and gunshot (group 2)</t>
  </si>
  <si>
    <t xml:space="preserve">patients </t>
  </si>
  <si>
    <t xml:space="preserve">injuries </t>
  </si>
  <si>
    <t>explosion</t>
  </si>
  <si>
    <t xml:space="preserve">gunnshot </t>
  </si>
  <si>
    <t>ISS</t>
  </si>
  <si>
    <t>MESS</t>
  </si>
  <si>
    <t>n</t>
  </si>
  <si>
    <t>more blood</t>
  </si>
  <si>
    <t>yes</t>
  </si>
  <si>
    <t>patency similar in both</t>
  </si>
  <si>
    <t>5.5yr amputation free</t>
  </si>
  <si>
    <t>mentioned amputations often occur weeks after initial surgery</t>
  </si>
  <si>
    <t>Long-term, patient-centered outcomes of Lower Extremity Vascular Trauma</t>
  </si>
  <si>
    <t>Perkins paper Rasmussen last author</t>
  </si>
  <si>
    <t>ex. injuries, n=</t>
  </si>
  <si>
    <t>primary amputation</t>
  </si>
  <si>
    <t>salvage surgery</t>
  </si>
  <si>
    <t>sec. amp, &lt;30d</t>
  </si>
  <si>
    <t>sec. amp, &gt;30d</t>
  </si>
  <si>
    <t>10yr amp. Free</t>
  </si>
  <si>
    <t>GWOT-VII database</t>
  </si>
  <si>
    <t>from JTTR registry</t>
  </si>
  <si>
    <t>deaths</t>
  </si>
  <si>
    <t>3 &lt;24h, 1 2m later</t>
  </si>
  <si>
    <t>sec amp</t>
  </si>
  <si>
    <t>total amp</t>
  </si>
  <si>
    <t>this is their amputation comparator</t>
  </si>
  <si>
    <t>this includes primary and secondary amputations</t>
  </si>
  <si>
    <t>these are amputations that had a salvage attempted</t>
  </si>
  <si>
    <t>better comparator</t>
  </si>
  <si>
    <t>Topline</t>
  </si>
  <si>
    <t>Reasons for amputation</t>
  </si>
  <si>
    <t xml:space="preserve">necrosis of tissue </t>
  </si>
  <si>
    <t xml:space="preserve">n </t>
  </si>
  <si>
    <t>rzn for necrosis</t>
  </si>
  <si>
    <t>before arrival</t>
  </si>
  <si>
    <t>revasculaized, pre-op</t>
  </si>
  <si>
    <r>
      <t xml:space="preserve">fail vasc, </t>
    </r>
    <r>
      <rPr>
        <b/>
        <sz val="11"/>
        <color theme="1"/>
        <rFont val="Aptos Narrow"/>
        <family val="2"/>
        <scheme val="minor"/>
      </rPr>
      <t>thrombosis</t>
    </r>
  </si>
  <si>
    <t xml:space="preserve">haemorhage </t>
  </si>
  <si>
    <t>drug AE</t>
  </si>
  <si>
    <t xml:space="preserve">they note that they get fewer amputations and better results in soldiers than civillians </t>
  </si>
  <si>
    <t xml:space="preserve">Overall </t>
  </si>
  <si>
    <t xml:space="preserve">Salvage </t>
  </si>
  <si>
    <t>Pri. Amp</t>
  </si>
  <si>
    <t>Sec. Amp</t>
  </si>
  <si>
    <t>AVG</t>
  </si>
  <si>
    <t>PG</t>
  </si>
  <si>
    <t xml:space="preserve">10 year data </t>
  </si>
  <si>
    <t>Penetrating femoral artery injuries: an urban trauma centre experience</t>
  </si>
  <si>
    <t>1 PTFE amputation, Sec. amp</t>
  </si>
  <si>
    <t>1 PTFE sepsis, resolved, graft saved</t>
  </si>
  <si>
    <t xml:space="preserve">16 PTFE grafts </t>
  </si>
  <si>
    <t xml:space="preserve">Rayamaji paper </t>
  </si>
  <si>
    <t>all femoral injuries at Groote Shurr hospital (Germany), 2002-2012</t>
  </si>
  <si>
    <r>
      <t xml:space="preserve">n=158, </t>
    </r>
    <r>
      <rPr>
        <sz val="11"/>
        <color theme="1"/>
        <rFont val="Aptos Narrow"/>
        <family val="2"/>
        <scheme val="minor"/>
      </rPr>
      <t>81 repairs, 53 AVG, 16 PTFE</t>
    </r>
  </si>
  <si>
    <t>primary amp</t>
  </si>
  <si>
    <t>PTFE amp rate</t>
  </si>
  <si>
    <t>Contemporary management of wartime vascular trauma</t>
  </si>
  <si>
    <t>from Dec 2001 to Mar 2004</t>
  </si>
  <si>
    <t>Fox study, single center, Walter Reed Bethesda, MD</t>
  </si>
  <si>
    <t>soldiers evacd</t>
  </si>
  <si>
    <t xml:space="preserve">battle injuries </t>
  </si>
  <si>
    <t>vascular injuries</t>
  </si>
  <si>
    <t>study group</t>
  </si>
  <si>
    <t>explosive wound</t>
  </si>
  <si>
    <t>gunshot</t>
  </si>
  <si>
    <t>blunt trauma</t>
  </si>
  <si>
    <t xml:space="preserve">repair in theater </t>
  </si>
  <si>
    <t>prim amp</t>
  </si>
  <si>
    <t>sec amp, repaired</t>
  </si>
  <si>
    <t xml:space="preserve">5 had mangled extremities w infections/ contaminated wounds </t>
  </si>
  <si>
    <t xml:space="preserve">Fox says 5/5 PTFE grafts failed </t>
  </si>
  <si>
    <t xml:space="preserve">he didn't report on it, "was looking into that", might be a follow-on study </t>
  </si>
  <si>
    <t>DATA FOR SYNTH BENCHMARK</t>
  </si>
  <si>
    <t xml:space="preserve">follow up time </t>
  </si>
  <si>
    <t>62m</t>
  </si>
  <si>
    <t>71m</t>
  </si>
  <si>
    <t>so only exetremities were different</t>
  </si>
  <si>
    <r>
      <t>mortality 5%,</t>
    </r>
    <r>
      <rPr>
        <b/>
        <sz val="11"/>
        <color theme="1"/>
        <rFont val="Aptos Narrow"/>
        <family val="2"/>
        <scheme val="minor"/>
      </rPr>
      <t xml:space="preserve"> amputation 10%</t>
    </r>
    <r>
      <rPr>
        <sz val="11"/>
        <color theme="1"/>
        <rFont val="Aptos Narrow"/>
        <family val="2"/>
        <scheme val="minor"/>
      </rPr>
      <t xml:space="preserve"> in survivors</t>
    </r>
  </si>
  <si>
    <t xml:space="preserve">again, not really chopping up the data on PTFE vs AVG. this was looking at  lower body explosion vs gunshot </t>
  </si>
  <si>
    <t>n=16</t>
  </si>
  <si>
    <r>
      <t xml:space="preserve">but also that </t>
    </r>
    <r>
      <rPr>
        <b/>
        <sz val="11"/>
        <color theme="1"/>
        <rFont val="Aptos Narrow"/>
        <family val="2"/>
        <scheme val="minor"/>
      </rPr>
      <t>mISS was about 40</t>
    </r>
    <r>
      <rPr>
        <sz val="11"/>
        <color theme="1"/>
        <rFont val="Aptos Narrow"/>
        <family val="2"/>
        <scheme val="minor"/>
      </rPr>
      <t xml:space="preserve">, range 16-75 in about a 1/3 of pts he had looked at </t>
    </r>
  </si>
  <si>
    <t>p=0.31 alone</t>
  </si>
  <si>
    <t xml:space="preserve">infection  </t>
  </si>
  <si>
    <t>amputation</t>
  </si>
  <si>
    <t>elective</t>
  </si>
  <si>
    <t xml:space="preserve">one yr later 2/9 were left </t>
  </si>
  <si>
    <t>38mths study</t>
  </si>
  <si>
    <t xml:space="preserve">they got the graft and were flown home </t>
  </si>
  <si>
    <t>3 were taken out for thrombosis</t>
  </si>
  <si>
    <t>3 were taken out in &lt;30d</t>
  </si>
  <si>
    <t>3 taken out for stenosis</t>
  </si>
  <si>
    <t>4 taken out for being exposed, assumed infection</t>
  </si>
  <si>
    <r>
      <rPr>
        <b/>
        <sz val="11"/>
        <color theme="1"/>
        <rFont val="Aptos Narrow"/>
        <family val="2"/>
        <scheme val="minor"/>
      </rPr>
      <t>we don’t really know how outcomes differ btwn AVG and PTFE.</t>
    </r>
    <r>
      <rPr>
        <sz val="11"/>
        <color theme="1"/>
        <rFont val="Aptos Narrow"/>
        <family val="2"/>
        <scheme val="minor"/>
      </rPr>
      <t xml:space="preserve"> But overall 90% limb salvage </t>
    </r>
  </si>
  <si>
    <t>assume 5%</t>
  </si>
  <si>
    <t>more amputation</t>
  </si>
  <si>
    <t>total</t>
  </si>
  <si>
    <t>3.2% (not dif in two groups)</t>
  </si>
  <si>
    <t>5&amp;6 same database</t>
  </si>
  <si>
    <t xml:space="preserve"> </t>
  </si>
  <si>
    <t>A decade of major vascular trauma: Lessons learned from gang and civilian warfare</t>
  </si>
  <si>
    <t xml:space="preserve">meta analysis </t>
  </si>
  <si>
    <t xml:space="preserve">counting 58 PTFE grafts, 8 total amputations, no infections reported </t>
  </si>
  <si>
    <t xml:space="preserve">going to just count 5 of the 8 as PTFE failures </t>
  </si>
  <si>
    <t>Revisiting Management Strategies for Popliteal Artery Injuries</t>
  </si>
  <si>
    <t>Ramdass study, trinidad</t>
  </si>
  <si>
    <t>Lin study, Taiwan and Phillipines</t>
  </si>
  <si>
    <t>6 amp w/o vasc</t>
  </si>
  <si>
    <t>looked at Gore-tex (Dacron, not PTFE)</t>
  </si>
  <si>
    <t>n=45, n=20 AVG, n=9 Dacron</t>
  </si>
  <si>
    <t>7amps after initial</t>
  </si>
  <si>
    <t xml:space="preserve">7 repairs worked </t>
  </si>
  <si>
    <t>3 ligation? Guess</t>
  </si>
  <si>
    <t xml:space="preserve">need full paper </t>
  </si>
  <si>
    <t>Outcomes of Arterial Grafts for the Reconstruction of Military Lower Extremity Arterial Injuries</t>
  </si>
  <si>
    <t>Laverty paper, TX/ MD</t>
  </si>
  <si>
    <t>n=222 grafts, 56 w GC, 8 synthetics</t>
  </si>
  <si>
    <t>3 no GC, 5 w GC</t>
  </si>
  <si>
    <t>mention that battlefield results are worse than civ setting due to resources constraints</t>
  </si>
  <si>
    <t>Iatrogenic Vascular Injuries in Sweden. A Nationwide Study 1987–2005</t>
  </si>
  <si>
    <t xml:space="preserve">Swedish study, Rudstrom </t>
  </si>
  <si>
    <t>inappropriate to include. They excluded iatrogenic injuries from their actual CT</t>
  </si>
  <si>
    <t xml:space="preserve">iatrogenic OS way lower over time </t>
  </si>
  <si>
    <t>vein</t>
  </si>
  <si>
    <t>synth</t>
  </si>
  <si>
    <t>%</t>
  </si>
  <si>
    <t>occlusion</t>
  </si>
  <si>
    <t>same</t>
  </si>
  <si>
    <t>dacron</t>
  </si>
  <si>
    <t>excluded</t>
  </si>
  <si>
    <t>N/I</t>
  </si>
  <si>
    <t>iatrogenic injuries</t>
  </si>
  <si>
    <t>18M artegraft</t>
  </si>
  <si>
    <t>$6000 per</t>
  </si>
  <si>
    <t>Evaluation Of The Artegraft Conduit For Lower Extremity Revascularization: Retrospective Analysis Of Outcomes WhenUsedInTheSituation Of No Available Autologous Saphenous Vein For Conduit In Lower Extremity Bypass Procedures</t>
  </si>
  <si>
    <t>retrospective multi-center analysis btwn 2011-2016</t>
  </si>
  <si>
    <t>n=60 pts, n=67 LE bypass</t>
  </si>
  <si>
    <t>1yr primary patency 62.7%</t>
  </si>
  <si>
    <t>Limb salvage 1yr 94%</t>
  </si>
  <si>
    <t>6.0% amputation</t>
  </si>
  <si>
    <t>Comparison of Autologous Vein and Bovine Carotid Artery Graft as a Bypass Conduit in Arterial Trauma</t>
  </si>
  <si>
    <t>n=30, 18 AVG, 12 BCAG</t>
  </si>
  <si>
    <t>similar co-morbidities</t>
  </si>
  <si>
    <t>BOVINE ARTEGRAFT ARTERIOVENOUS FISTULAS FOR HEMODIALYSIS IN ONE-HUNDRED PATIENTS AFTER "CONVENTIONAL" ARTERIOVENOUS FISTULAS FAILED</t>
  </si>
  <si>
    <t>n=100</t>
  </si>
  <si>
    <t>secondary  patency 89% at 18mths</t>
  </si>
  <si>
    <t>incredible!</t>
  </si>
  <si>
    <t>infection 5%</t>
  </si>
  <si>
    <t>thrombosis 7%</t>
  </si>
  <si>
    <t>Katzman paper</t>
  </si>
  <si>
    <t>Shanberg paper</t>
  </si>
  <si>
    <t xml:space="preserve">Reilly paper </t>
  </si>
  <si>
    <t>BCAG</t>
  </si>
  <si>
    <t>prim pat</t>
  </si>
  <si>
    <t>sec pat</t>
  </si>
  <si>
    <t>pvalue</t>
  </si>
  <si>
    <t>LE outcomes</t>
  </si>
  <si>
    <t>Overall outcomes</t>
  </si>
  <si>
    <t xml:space="preserve">mean follow up 19+/- 13mths </t>
  </si>
  <si>
    <t>Bovine Carotid Artery (Artegraft) as a Hemodialysis Access Conduit in Patients Who Are Poor Candidates for Native Arteriovenous Fistulae</t>
  </si>
  <si>
    <t>n=17 hemodialysis pts btwn Jan 2012 Jun 2013</t>
  </si>
  <si>
    <t xml:space="preserve">prim pat </t>
  </si>
  <si>
    <t>prim assist</t>
  </si>
  <si>
    <t>cost</t>
  </si>
  <si>
    <t>Heparin bonded PTFE</t>
  </si>
  <si>
    <t>Early cannulation of bovine carotid artery grafts (Artegraft) after primary vascular access and fistula revision procedures</t>
  </si>
  <si>
    <t>Harlander-Locke paper</t>
  </si>
  <si>
    <t xml:space="preserve">Abdoli paper </t>
  </si>
  <si>
    <t>secondary patency at 1yr 74%</t>
  </si>
  <si>
    <t>n=63 BCAGs</t>
  </si>
  <si>
    <t>1 death, 1 infection</t>
  </si>
  <si>
    <t>Revision of Aneurysmal Arteriovenous Access with Immediate Use Graft Is Safe and Avoids Prolonged Use of Tunneled Hemodialysis Catheters</t>
  </si>
  <si>
    <t>Naazie paper</t>
  </si>
  <si>
    <t>n=51</t>
  </si>
  <si>
    <t>artegraft, av access point for dialysis</t>
  </si>
  <si>
    <t>Author</t>
  </si>
  <si>
    <t>Vertrees 09</t>
  </si>
  <si>
    <t>Watson 13</t>
  </si>
  <si>
    <t>Urechagga 21</t>
  </si>
  <si>
    <t>Stonko 22</t>
  </si>
  <si>
    <t>Sharrock 19</t>
  </si>
  <si>
    <t>Perkins 16</t>
  </si>
  <si>
    <t>Rayamaji 18</t>
  </si>
  <si>
    <t>Fox 05</t>
  </si>
  <si>
    <t>Ramdass 16</t>
  </si>
  <si>
    <t>Lin 22</t>
  </si>
  <si>
    <t>Laverty 21</t>
  </si>
  <si>
    <t>Rudstrom 08</t>
  </si>
  <si>
    <t>Count</t>
  </si>
  <si>
    <t>Amputation</t>
  </si>
  <si>
    <t>Infection</t>
  </si>
  <si>
    <t>Synth ITT</t>
  </si>
  <si>
    <t>8 total amputations out of 232, not 8 PTFE. This is wrong.</t>
  </si>
  <si>
    <t xml:space="preserve">Comparative effectiveness of bovine carotid artery xenograft and polytetrafluoroethylene in hemodialysis access revision </t>
  </si>
  <si>
    <t>A Retrospective Review of Bovine Artery Graft Patency: A Single-Site Study</t>
  </si>
  <si>
    <t xml:space="preserve">Prim. Pat. </t>
  </si>
  <si>
    <t xml:space="preserve">Sec. Pat. </t>
  </si>
  <si>
    <t>Limb Salvage</t>
  </si>
  <si>
    <t>P-value</t>
  </si>
  <si>
    <t>Indication</t>
  </si>
  <si>
    <t>Trauma</t>
  </si>
  <si>
    <t>Hemodialysis</t>
  </si>
  <si>
    <t>PAD</t>
  </si>
  <si>
    <t>Synth</t>
  </si>
  <si>
    <t>V005</t>
  </si>
  <si>
    <t>V017</t>
  </si>
  <si>
    <t>V001</t>
  </si>
  <si>
    <t>V006</t>
  </si>
  <si>
    <t>V007</t>
  </si>
  <si>
    <t>Secondary Patency, 12m</t>
  </si>
  <si>
    <t xml:space="preserve">N/I </t>
  </si>
  <si>
    <t>Comp</t>
  </si>
  <si>
    <t>Secondary Patency, 24m</t>
  </si>
  <si>
    <t>Dialysis</t>
  </si>
  <si>
    <t>n=159, BCAG=92, PTFE=67</t>
  </si>
  <si>
    <t xml:space="preserve">Loss of sec. pat </t>
  </si>
  <si>
    <t>PTFE</t>
  </si>
  <si>
    <t>Sec Pat</t>
  </si>
  <si>
    <t xml:space="preserve">Heindel paper </t>
  </si>
  <si>
    <t xml:space="preserve">Aziz paper </t>
  </si>
  <si>
    <t>sec pat 12m</t>
  </si>
  <si>
    <t>Katzman 1971</t>
  </si>
  <si>
    <t>Harlander 2014</t>
  </si>
  <si>
    <t>Abdoli 2018</t>
  </si>
  <si>
    <t>Naazie 2022</t>
  </si>
  <si>
    <t>Heindel 2024</t>
  </si>
  <si>
    <t>Aziz 2023</t>
  </si>
  <si>
    <t>Total</t>
  </si>
  <si>
    <t>A prospective, randomized comparison of bovine carotid artery and expanded polytetrafluoroethylene for permanent hemodialysis vascular access</t>
  </si>
  <si>
    <t>Kennealey paper</t>
  </si>
  <si>
    <t xml:space="preserve">PTFE vs. BCA in prospective study </t>
  </si>
  <si>
    <t>n=26 BCA, n=27 PTFE</t>
  </si>
  <si>
    <t>prim. Pat</t>
  </si>
  <si>
    <t>prim. As. Pat</t>
  </si>
  <si>
    <t>sec. pat</t>
  </si>
  <si>
    <t>BCA</t>
  </si>
  <si>
    <t xml:space="preserve">1yr </t>
  </si>
  <si>
    <t>p value</t>
  </si>
  <si>
    <t>NS</t>
  </si>
  <si>
    <t>Kennealey 2011</t>
  </si>
  <si>
    <t>Pineada 2017</t>
  </si>
  <si>
    <t>Bovine carotid artery xenografts for hemodialysis access</t>
  </si>
  <si>
    <t xml:space="preserve">Pineada paper </t>
  </si>
  <si>
    <t>n=134, 126pts all BCAG</t>
  </si>
  <si>
    <t>prim as. Pat</t>
  </si>
  <si>
    <t>n=10</t>
  </si>
  <si>
    <t>2yr</t>
  </si>
  <si>
    <t>not a lot of long term data</t>
  </si>
  <si>
    <t>A prospective randomized study of bovine carotid artery biologic graft and expanded polytetrafluoroethylene for permanent hemodialysis access</t>
  </si>
  <si>
    <t xml:space="preserve">Aridi paper </t>
  </si>
  <si>
    <t>fcn. Pat</t>
  </si>
  <si>
    <t>BCA vs PTFE, ESRD pts</t>
  </si>
  <si>
    <t>NOT DONE??</t>
  </si>
  <si>
    <t>Bovine carotid artery biologic graft outperforms expanded polytetrafluoroethylene for hemodialysis access</t>
  </si>
  <si>
    <t>Arhuidese paper</t>
  </si>
  <si>
    <t>retrospective, BCA (n=68) vs PTFE (n=52), ESRD</t>
  </si>
  <si>
    <t xml:space="preserve">mortality </t>
  </si>
  <si>
    <t>Arhuidese 2017</t>
  </si>
  <si>
    <t>n=2</t>
  </si>
  <si>
    <t>Sec. Patency, 1yr</t>
  </si>
  <si>
    <t>ESRD</t>
  </si>
  <si>
    <t>p-value</t>
  </si>
  <si>
    <t>3yr patency</t>
  </si>
  <si>
    <t xml:space="preserve">Incidence </t>
  </si>
  <si>
    <t>Unit cost</t>
  </si>
  <si>
    <t xml:space="preserve">Total cost </t>
  </si>
  <si>
    <t>Artegraft</t>
  </si>
  <si>
    <t>no infections in either group</t>
  </si>
  <si>
    <t xml:space="preserve">during yrs of follow up 7 had aneurysmal degradation </t>
  </si>
  <si>
    <t xml:space="preserve">FDA interpretation of data </t>
  </si>
  <si>
    <t>Primary patency</t>
  </si>
  <si>
    <t>30d data</t>
  </si>
  <si>
    <t>Secondary patency</t>
  </si>
  <si>
    <t>Vascular graft infections</t>
  </si>
  <si>
    <t>Limb salvage</t>
  </si>
  <si>
    <t>up to 3yr data</t>
  </si>
  <si>
    <t>AEs &gt;3%</t>
  </si>
  <si>
    <t>Graft thrombosis</t>
  </si>
  <si>
    <t>Pyrexia</t>
  </si>
  <si>
    <t>Pain</t>
  </si>
  <si>
    <t>Anastamotic stenosis</t>
  </si>
  <si>
    <t>Rupture or anastamotic failure</t>
  </si>
  <si>
    <t xml:space="preserve">Graft infection </t>
  </si>
  <si>
    <t>New Russian polymer matrix</t>
  </si>
  <si>
    <t>https://patents.google.com/patent/RU2808880C1/en?q=(artegraft)&amp;q=(%22artegraft%22)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</si>
</sst>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44" formatCode="_-&quot;$&quot;* #,##0.00_-;\-&quot;$&quot;* #,##0.00_-;_-&quot;$&quot;* &quot;-&quot;??_-;_-@_-"/>
    <numFmt numFmtId="164" formatCode="0.0%"/>
    <numFmt numFmtId="165" formatCode="&quot;$&quot;#,##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rgb="FF000000"/>
      <name val="Arial"/>
      <family val="2"/>
    </font>
    <font>
      <u/>
      <sz val="11"/>
      <color theme="10"/>
      <name val="Aptos Narrow"/>
      <family val="2"/>
      <scheme val="minor"/>
    </font>
    <font>
      <b/>
      <sz val="8"/>
      <color rgb="FF1B1B1B"/>
      <name val="Arial"/>
      <family val="2"/>
    </font>
    <font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4" tint="0.399975585192419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78">
    <xf numFmtId="0" fontId="0" fillId="0" borderId="0" xfId="0"/>
    <xf numFmtId="10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2" fillId="0" borderId="0" xfId="0" applyFont="1"/>
    <xf numFmtId="9" fontId="0" fillId="0" borderId="0" xfId="0" applyNumberFormat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9" fontId="0" fillId="0" borderId="1" xfId="0" applyNumberFormat="1" applyBorder="1"/>
    <xf numFmtId="9" fontId="0" fillId="0" borderId="2" xfId="0" applyNumberFormat="1" applyBorder="1"/>
    <xf numFmtId="9" fontId="0" fillId="0" borderId="3" xfId="0" applyNumberFormat="1" applyBorder="1"/>
    <xf numFmtId="164" fontId="0" fillId="0" borderId="0" xfId="0" applyNumberFormat="1"/>
    <xf numFmtId="0" fontId="4" fillId="2" borderId="0" xfId="2" applyFill="1"/>
    <xf numFmtId="0" fontId="5" fillId="2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2"/>
    <xf numFmtId="0" fontId="6" fillId="0" borderId="0" xfId="0" applyFont="1"/>
    <xf numFmtId="0" fontId="7" fillId="0" borderId="0" xfId="0" applyFont="1"/>
    <xf numFmtId="9" fontId="0" fillId="0" borderId="5" xfId="0" applyNumberFormat="1" applyBorder="1"/>
    <xf numFmtId="9" fontId="0" fillId="0" borderId="6" xfId="0" applyNumberFormat="1" applyBorder="1"/>
    <xf numFmtId="9" fontId="0" fillId="0" borderId="8" xfId="0" applyNumberFormat="1" applyBorder="1"/>
    <xf numFmtId="9" fontId="0" fillId="0" borderId="9" xfId="0" applyNumberFormat="1" applyBorder="1"/>
    <xf numFmtId="0" fontId="0" fillId="0" borderId="10" xfId="0" applyBorder="1"/>
    <xf numFmtId="9" fontId="0" fillId="0" borderId="11" xfId="0" applyNumberFormat="1" applyBorder="1"/>
    <xf numFmtId="0" fontId="2" fillId="3" borderId="0" xfId="0" applyFont="1" applyFill="1"/>
    <xf numFmtId="10" fontId="0" fillId="0" borderId="6" xfId="0" applyNumberFormat="1" applyBorder="1"/>
    <xf numFmtId="10" fontId="0" fillId="0" borderId="11" xfId="0" applyNumberFormat="1" applyBorder="1"/>
    <xf numFmtId="0" fontId="0" fillId="0" borderId="11" xfId="0" applyBorder="1"/>
    <xf numFmtId="10" fontId="0" fillId="0" borderId="9" xfId="0" applyNumberFormat="1" applyBorder="1"/>
    <xf numFmtId="10" fontId="0" fillId="0" borderId="0" xfId="1" applyNumberFormat="1" applyFont="1"/>
    <xf numFmtId="9" fontId="2" fillId="0" borderId="0" xfId="1" applyFont="1"/>
    <xf numFmtId="10" fontId="2" fillId="0" borderId="0" xfId="0" applyNumberFormat="1" applyFont="1"/>
    <xf numFmtId="0" fontId="8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4" xfId="0" applyBorder="1"/>
    <xf numFmtId="10" fontId="2" fillId="0" borderId="13" xfId="0" applyNumberFormat="1" applyFont="1" applyBorder="1"/>
    <xf numFmtId="10" fontId="2" fillId="0" borderId="14" xfId="0" applyNumberFormat="1" applyFont="1" applyBorder="1"/>
    <xf numFmtId="0" fontId="6" fillId="0" borderId="11" xfId="0" applyFont="1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6" fontId="0" fillId="0" borderId="0" xfId="0" applyNumberFormat="1"/>
    <xf numFmtId="0" fontId="2" fillId="0" borderId="15" xfId="0" applyFon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center"/>
    </xf>
    <xf numFmtId="10" fontId="0" fillId="0" borderId="2" xfId="0" applyNumberFormat="1" applyBorder="1"/>
    <xf numFmtId="9" fontId="0" fillId="0" borderId="12" xfId="0" applyNumberFormat="1" applyBorder="1"/>
    <xf numFmtId="2" fontId="0" fillId="0" borderId="1" xfId="0" applyNumberFormat="1" applyBorder="1"/>
    <xf numFmtId="2" fontId="0" fillId="0" borderId="2" xfId="0" applyNumberFormat="1" applyBorder="1"/>
    <xf numFmtId="10" fontId="0" fillId="0" borderId="2" xfId="1" applyNumberFormat="1" applyFont="1" applyBorder="1"/>
    <xf numFmtId="9" fontId="0" fillId="0" borderId="1" xfId="1" applyFont="1" applyBorder="1"/>
    <xf numFmtId="9" fontId="0" fillId="0" borderId="2" xfId="1" applyFont="1" applyBorder="1"/>
    <xf numFmtId="10" fontId="0" fillId="0" borderId="3" xfId="0" applyNumberForma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8" xfId="0" applyFont="1" applyBorder="1"/>
    <xf numFmtId="10" fontId="0" fillId="0" borderId="2" xfId="1" applyNumberFormat="1" applyFont="1" applyBorder="1" applyAlignment="1">
      <alignment horizontal="center"/>
    </xf>
    <xf numFmtId="2" fontId="0" fillId="0" borderId="2" xfId="1" applyNumberFormat="1" applyFont="1" applyBorder="1"/>
    <xf numFmtId="2" fontId="0" fillId="0" borderId="3" xfId="0" applyNumberFormat="1" applyBorder="1"/>
    <xf numFmtId="165" fontId="0" fillId="0" borderId="5" xfId="3" applyNumberFormat="1" applyFont="1" applyBorder="1"/>
    <xf numFmtId="165" fontId="0" fillId="0" borderId="6" xfId="3" applyNumberFormat="1" applyFont="1" applyBorder="1"/>
    <xf numFmtId="165" fontId="0" fillId="0" borderId="8" xfId="3" applyNumberFormat="1" applyFont="1" applyBorder="1"/>
    <xf numFmtId="165" fontId="0" fillId="0" borderId="9" xfId="3" applyNumberFormat="1" applyFont="1" applyBorder="1"/>
    <xf numFmtId="165" fontId="0" fillId="0" borderId="0" xfId="0" applyNumberFormat="1"/>
    <xf numFmtId="165" fontId="2" fillId="0" borderId="0" xfId="3" applyNumberFormat="1" applyFont="1"/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490055</xdr:colOff>
      <xdr:row>15</xdr:row>
      <xdr:rowOff>68918</xdr:rowOff>
    </xdr:from>
    <xdr:to>
      <xdr:col>8</xdr:col>
      <xdr:colOff>31293</xdr:colOff>
      <xdr:row>21</xdr:row>
      <xdr:rowOff>19414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800E14-B0F6-7B42-1D24-BC4A1835C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055" y="2868440"/>
          <a:ext cx="5057455" cy="104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4</xdr:col>
      <xdr:colOff>219507</xdr:colOff>
      <xdr:row>129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B0722F-0EE9-F334-1960-B9236B28F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3650" y="16840200"/>
          <a:ext cx="2048307" cy="1612900"/>
        </a:xfrm>
        <a:prstGeom prst="rect">
          <a:avLst/>
        </a:prstGeom>
      </xdr:spPr>
    </xdr:pic>
    <xdr:clientData/>
  </xdr:twoCellAnchor>
  <xdr:twoCellAnchor editAs="oneCell">
    <xdr:from>
      <xdr:col>0</xdr:col>
      <xdr:colOff>1212850</xdr:colOff>
      <xdr:row>108</xdr:row>
      <xdr:rowOff>165099</xdr:rowOff>
    </xdr:from>
    <xdr:to>
      <xdr:col>4</xdr:col>
      <xdr:colOff>325783</xdr:colOff>
      <xdr:row>117</xdr:row>
      <xdr:rowOff>136588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B4F341-83CE-23B6-A6E1-AFDA081C5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2850" y="14825316"/>
          <a:ext cx="2199585" cy="1611445"/>
        </a:xfrm>
        <a:prstGeom prst="rect">
          <a:avLst/>
        </a:prstGeom>
      </xdr:spPr>
    </xdr:pic>
    <xdr:clientData/>
  </xdr:twoCellAnchor>
  <xdr:twoCellAnchor editAs="oneCell">
    <xdr:from>
      <xdr:col>4</xdr:col>
      <xdr:colOff>274959</xdr:colOff>
      <xdr:row>119</xdr:row>
      <xdr:rowOff>40195</xdr:rowOff>
    </xdr:from>
    <xdr:to>
      <xdr:col>7</xdr:col>
      <xdr:colOff>414131</xdr:colOff>
      <xdr:row>129</xdr:row>
      <xdr:rowOff>56320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84F1F9-9362-6B4C-2094-8F6B86434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61611" y="21624673"/>
          <a:ext cx="1961346" cy="1540125"/>
        </a:xfrm>
        <a:prstGeom prst="rect">
          <a:avLst/>
        </a:prstGeom>
      </xdr:spPr>
    </xdr:pic>
    <xdr:clientData/>
  </xdr:twoCellAnchor>
  <xdr:twoCellAnchor editAs="oneCell">
    <xdr:from>
      <xdr:col>8</xdr:col>
      <xdr:colOff>270566</xdr:colOff>
      <xdr:row>118</xdr:row>
      <xdr:rowOff>64403</xdr:rowOff>
    </xdr:from>
    <xdr:to>
      <xdr:col>13</xdr:col>
      <xdr:colOff>484809</xdr:colOff>
      <xdr:row>129</xdr:row>
      <xdr:rowOff>44173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ADA090-C698-3506-4451-C109478A9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6783" y="17640099"/>
          <a:ext cx="3251200" cy="16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552173</xdr:colOff>
      <xdr:row>60</xdr:row>
      <xdr:rowOff>117948</xdr:rowOff>
    </xdr:from>
    <xdr:to>
      <xdr:col>9</xdr:col>
      <xdr:colOff>407663</xdr:colOff>
      <xdr:row>71</xdr:row>
      <xdr:rowOff>5524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1464EB2-F3C0-B126-99C4-0B451D3B6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31434" y="8201774"/>
          <a:ext cx="3499838" cy="1891968"/>
        </a:xfrm>
        <a:prstGeom prst="rect">
          <a:avLst/>
        </a:prstGeom>
      </xdr:spPr>
    </xdr:pic>
    <xdr:clientData/>
  </xdr:twoCellAnchor>
  <xdr:twoCellAnchor editAs="oneCell">
    <xdr:from>
      <xdr:col>4</xdr:col>
      <xdr:colOff>84561</xdr:colOff>
      <xdr:row>36</xdr:row>
      <xdr:rowOff>140424</xdr:rowOff>
    </xdr:from>
    <xdr:to>
      <xdr:col>11</xdr:col>
      <xdr:colOff>439794</xdr:colOff>
      <xdr:row>42</xdr:row>
      <xdr:rowOff>33129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DB2084D-36F0-8A98-A3FB-A1AACC4C0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 flipH="1" flipV="1">
          <a:off x="3171213" y="6766511"/>
          <a:ext cx="4606972" cy="986009"/>
        </a:xfrm>
        <a:prstGeom prst="rect">
          <a:avLst/>
        </a:prstGeom>
      </xdr:spPr>
    </xdr:pic>
    <xdr:clientData/>
  </xdr:twoCellAnchor>
  <xdr:twoCellAnchor editAs="oneCell">
    <xdr:from>
      <xdr:col>8</xdr:col>
      <xdr:colOff>215346</xdr:colOff>
      <xdr:row>13</xdr:row>
      <xdr:rowOff>59221</xdr:rowOff>
    </xdr:from>
    <xdr:to>
      <xdr:col>13</xdr:col>
      <xdr:colOff>138042</xdr:colOff>
      <xdr:row>24</xdr:row>
      <xdr:rowOff>44792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5469D85-802D-5BDC-FC56-B73E584F3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1563" y="2494308"/>
          <a:ext cx="2959653" cy="1989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4693</xdr:colOff>
      <xdr:row>123</xdr:row>
      <xdr:rowOff>0</xdr:rowOff>
    </xdr:from>
    <xdr:to>
      <xdr:col>4</xdr:col>
      <xdr:colOff>235833</xdr:colOff>
      <xdr:row>130</xdr:row>
      <xdr:rowOff>41845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F8B75B-53DD-2EA6-3CD4-1A793268C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6743" y="19888200"/>
          <a:ext cx="2059940" cy="1330895"/>
        </a:xfrm>
        <a:prstGeom prst="rect">
          <a:avLst/>
        </a:prstGeom>
      </xdr:spPr>
    </xdr:pic>
    <xdr:clientData/>
  </xdr:twoCellAnchor>
  <xdr:twoCellAnchor editAs="oneCell">
    <xdr:from>
      <xdr:col>4</xdr:col>
      <xdr:colOff>546100</xdr:colOff>
      <xdr:row>123</xdr:row>
      <xdr:rowOff>51554</xdr:rowOff>
    </xdr:from>
    <xdr:to>
      <xdr:col>8</xdr:col>
      <xdr:colOff>64351</xdr:colOff>
      <xdr:row>130</xdr:row>
      <xdr:rowOff>86301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5ACE4A-034E-B499-4890-9C76C4897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6950" y="19939754"/>
          <a:ext cx="1956651" cy="1323797"/>
        </a:xfrm>
        <a:prstGeom prst="rect">
          <a:avLst/>
        </a:prstGeom>
      </xdr:spPr>
    </xdr:pic>
    <xdr:clientData/>
  </xdr:twoCellAnchor>
  <xdr:twoCellAnchor editAs="oneCell">
    <xdr:from>
      <xdr:col>8</xdr:col>
      <xdr:colOff>546100</xdr:colOff>
      <xdr:row>123</xdr:row>
      <xdr:rowOff>53464</xdr:rowOff>
    </xdr:from>
    <xdr:to>
      <xdr:col>12</xdr:col>
      <xdr:colOff>200889</xdr:colOff>
      <xdr:row>130</xdr:row>
      <xdr:rowOff>114858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BD26BF-535E-F907-D136-6E1861D8E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5350" y="19941664"/>
          <a:ext cx="2093189" cy="1350444"/>
        </a:xfrm>
        <a:prstGeom prst="rect">
          <a:avLst/>
        </a:prstGeom>
      </xdr:spPr>
    </xdr:pic>
    <xdr:clientData/>
  </xdr:twoCellAnchor>
  <xdr:twoCellAnchor editAs="oneCell">
    <xdr:from>
      <xdr:col>9</xdr:col>
      <xdr:colOff>477838</xdr:colOff>
      <xdr:row>194</xdr:row>
      <xdr:rowOff>158100</xdr:rowOff>
    </xdr:from>
    <xdr:to>
      <xdr:col>12</xdr:col>
      <xdr:colOff>698500</xdr:colOff>
      <xdr:row>204</xdr:row>
      <xdr:rowOff>62867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58E3C4-3F0B-E06A-5F05-8770917BF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6688" y="31762050"/>
          <a:ext cx="2049462" cy="1746267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295274</xdr:colOff>
      <xdr:row>245</xdr:row>
      <xdr:rowOff>6508</xdr:rowOff>
    </xdr:from>
    <xdr:to>
      <xdr:col>11</xdr:col>
      <xdr:colOff>396244</xdr:colOff>
      <xdr:row>256</xdr:row>
      <xdr:rowOff>127989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EC327C5-99F0-3495-C25A-2E0B8BD49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24524" y="40633808"/>
          <a:ext cx="1929770" cy="2147131"/>
        </a:xfrm>
        <a:prstGeom prst="rect">
          <a:avLst/>
        </a:prstGeom>
      </xdr:spPr>
    </xdr:pic>
    <xdr:clientData/>
  </xdr:twoCellAnchor>
  <xdr:twoCellAnchor editAs="oneCell">
    <xdr:from>
      <xdr:col>8</xdr:col>
      <xdr:colOff>336541</xdr:colOff>
      <xdr:row>330</xdr:row>
      <xdr:rowOff>31750</xdr:rowOff>
    </xdr:from>
    <xdr:to>
      <xdr:col>13</xdr:col>
      <xdr:colOff>157073</xdr:colOff>
      <xdr:row>340</xdr:row>
      <xdr:rowOff>147020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4D59A7-0170-AB18-CA6D-890D6DA57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65791" y="56680100"/>
          <a:ext cx="3020932" cy="19567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40196</xdr:rowOff>
    </xdr:from>
    <xdr:to>
      <xdr:col>5</xdr:col>
      <xdr:colOff>527050</xdr:colOff>
      <xdr:row>151</xdr:row>
      <xdr:rowOff>297515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F4C35E0-FCEE-47B3-9DD5-54DBE193D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62050" y="24208296"/>
          <a:ext cx="2965450" cy="2346469"/>
        </a:xfrm>
        <a:prstGeom prst="rect">
          <a:avLst/>
        </a:prstGeom>
      </xdr:spPr>
    </xdr:pic>
    <xdr:clientData/>
  </xdr:twoCellAnchor>
  <xdr:twoCellAnchor editAs="oneCell">
    <xdr:from>
      <xdr:col>12</xdr:col>
      <xdr:colOff>393699</xdr:colOff>
      <xdr:row>29</xdr:row>
      <xdr:rowOff>121946</xdr:rowOff>
    </xdr:from>
    <xdr:to>
      <xdr:col>18</xdr:col>
      <xdr:colOff>604824</xdr:colOff>
      <xdr:row>40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E816BF-C6E4-FDA9-1FB9-3E4AA1359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61349" y="5462296"/>
          <a:ext cx="4243375" cy="1979904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41</xdr:row>
      <xdr:rowOff>12700</xdr:rowOff>
    </xdr:from>
    <xdr:to>
      <xdr:col>16</xdr:col>
      <xdr:colOff>76466</xdr:colOff>
      <xdr:row>47</xdr:row>
      <xdr:rowOff>165275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C9854D4-DE4B-7441-EE03-4FE8CE169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91550" y="7562850"/>
          <a:ext cx="1905266" cy="1257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44</xdr:row>
      <xdr:rowOff>131290</xdr:rowOff>
    </xdr:from>
    <xdr:to>
      <xdr:col>9</xdr:col>
      <xdr:colOff>404213</xdr:colOff>
      <xdr:row>52</xdr:row>
      <xdr:rowOff>181817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6822FB-1B06-3D9F-13E8-BB0223698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7681440"/>
          <a:ext cx="1788513" cy="1523727"/>
        </a:xfrm>
        <a:prstGeom prst="rect">
          <a:avLst/>
        </a:prstGeom>
      </xdr:spPr>
    </xdr:pic>
    <xdr:clientData/>
  </xdr:twoCellAnchor>
  <xdr:twoCellAnchor editAs="oneCell">
    <xdr:from>
      <xdr:col>7</xdr:col>
      <xdr:colOff>50801</xdr:colOff>
      <xdr:row>55</xdr:row>
      <xdr:rowOff>22686</xdr:rowOff>
    </xdr:from>
    <xdr:to>
      <xdr:col>9</xdr:col>
      <xdr:colOff>298451</xdr:colOff>
      <xdr:row>61</xdr:row>
      <xdr:rowOff>165661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31F7C6-51F0-FF51-29FA-8A15A8889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18001" y="9782636"/>
          <a:ext cx="1593850" cy="1247875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419101</xdr:colOff>
      <xdr:row>95</xdr:row>
      <xdr:rowOff>11849</xdr:rowOff>
    </xdr:from>
    <xdr:to>
      <xdr:col>11</xdr:col>
      <xdr:colOff>196851</xdr:colOff>
      <xdr:row>104</xdr:row>
      <xdr:rowOff>19329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50D69B-A507-D3A1-E400-B6D864917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99001" y="16217049"/>
          <a:ext cx="2584450" cy="166483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145</xdr:row>
      <xdr:rowOff>149225</xdr:rowOff>
    </xdr:from>
    <xdr:to>
      <xdr:col>7</xdr:col>
      <xdr:colOff>230896</xdr:colOff>
      <xdr:row>152</xdr:row>
      <xdr:rowOff>143149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F87F4C-A6CC-7FC0-DB53-3AA21E4D1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725" y="26028650"/>
          <a:ext cx="4040896" cy="12607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469901</xdr:colOff>
      <xdr:row>6</xdr:row>
      <xdr:rowOff>33807</xdr:rowOff>
    </xdr:from>
    <xdr:to>
      <xdr:col>14</xdr:col>
      <xdr:colOff>101601</xdr:colOff>
      <xdr:row>21</xdr:row>
      <xdr:rowOff>16701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CEE64B-A28D-78EA-D3BC-D83FADB6D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7101" y="1138707"/>
          <a:ext cx="3898900" cy="2745144"/>
        </a:xfrm>
        <a:prstGeom prst="rect">
          <a:avLst/>
        </a:prstGeom>
      </xdr:spPr>
    </xdr:pic>
    <xdr:clientData/>
  </xdr:twoCellAnchor>
  <xdr:twoCellAnchor editAs="oneCell">
    <xdr:from>
      <xdr:col>7</xdr:col>
      <xdr:colOff>577850</xdr:colOff>
      <xdr:row>22</xdr:row>
      <xdr:rowOff>107950</xdr:rowOff>
    </xdr:from>
    <xdr:to>
      <xdr:col>14</xdr:col>
      <xdr:colOff>168635</xdr:colOff>
      <xdr:row>36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968F07-807B-3DEA-DDB8-E44270EE8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45050" y="4159250"/>
          <a:ext cx="3857985" cy="2495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2</xdr:row>
      <xdr:rowOff>153361</xdr:rowOff>
    </xdr:from>
    <xdr:to>
      <xdr:col>5</xdr:col>
      <xdr:colOff>379390</xdr:colOff>
      <xdr:row>11</xdr:row>
      <xdr:rowOff>96149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C8C1B7-21DE-D462-D8E3-E838B44B6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2400" y="521661"/>
          <a:ext cx="2786040" cy="1600138"/>
        </a:xfrm>
        <a:prstGeom prst="rect">
          <a:avLst/>
        </a:prstGeom>
      </xdr:spPr>
    </xdr:pic>
    <xdr:clientData/>
  </xdr:twoCellAnchor>
  <xdr:twoCellAnchor editAs="oneCell">
    <xdr:from>
      <xdr:col>0</xdr:col>
      <xdr:colOff>1365742</xdr:colOff>
      <xdr:row>15</xdr:row>
      <xdr:rowOff>12700</xdr:rowOff>
    </xdr:from>
    <xdr:to>
      <xdr:col>5</xdr:col>
      <xdr:colOff>382494</xdr:colOff>
      <xdr:row>24</xdr:row>
      <xdr:rowOff>51691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CDD97E-6625-5571-710F-4649D9A8E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5742" y="2774950"/>
          <a:ext cx="2845802" cy="1696341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361950</xdr:colOff>
      <xdr:row>37</xdr:row>
      <xdr:rowOff>181520</xdr:rowOff>
    </xdr:from>
    <xdr:to>
      <xdr:col>8</xdr:col>
      <xdr:colOff>139700</xdr:colOff>
      <xdr:row>42</xdr:row>
      <xdr:rowOff>174932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7EC42D-E33A-4951-F1AD-FDB46D435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81400" y="6995070"/>
          <a:ext cx="2216150" cy="914162"/>
        </a:xfrm>
        <a:prstGeom prst="rect">
          <a:avLst/>
        </a:prstGeom>
      </xdr:spPr>
    </xdr:pic>
    <xdr:clientData/>
  </xdr:twoCellAnchor>
  <xdr:twoCellAnchor editAs="oneCell">
    <xdr:from>
      <xdr:col>4</xdr:col>
      <xdr:colOff>355600</xdr:colOff>
      <xdr:row>43</xdr:row>
      <xdr:rowOff>83399</xdr:rowOff>
    </xdr:from>
    <xdr:to>
      <xdr:col>8</xdr:col>
      <xdr:colOff>302331</xdr:colOff>
      <xdr:row>47</xdr:row>
      <xdr:rowOff>16073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EF69F0-339B-FCEF-FE67-74117ECEF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75050" y="8001849"/>
          <a:ext cx="2385131" cy="669274"/>
        </a:xfrm>
        <a:prstGeom prst="rect">
          <a:avLst/>
        </a:prstGeom>
      </xdr:spPr>
    </xdr:pic>
    <xdr:clientData/>
  </xdr:twoCellAnchor>
  <xdr:twoCellAnchor editAs="oneCell">
    <xdr:from>
      <xdr:col>6</xdr:col>
      <xdr:colOff>558800</xdr:colOff>
      <xdr:row>4</xdr:row>
      <xdr:rowOff>38100</xdr:rowOff>
    </xdr:from>
    <xdr:to>
      <xdr:col>11</xdr:col>
      <xdr:colOff>12700</xdr:colOff>
      <xdr:row>11</xdr:row>
      <xdr:rowOff>57150</xdr:rowOff>
    </xdr:to>
    <xdr:pic>
      <xdr:nvPicPr>
        <xdr:cNvPr id="6" name="Picture 5" descr="Image">
          <a:extLst>
            <a:ext uri="{FF2B5EF4-FFF2-40B4-BE49-F238E27FC236}">
              <a16:creationId xmlns:a16="http://schemas.microsoft.com/office/drawing/2014/main" id="{C078CA59-B79D-CE9D-CD14-14EF64DA8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450" y="774700"/>
          <a:ext cx="2616200" cy="130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jvascsurg.org/article/S0741-5214(18)30403-8/fulltex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vascsurg.org/article/S0741-5214(14)00162-1/fulltext" TargetMode="External"/><Relationship Id="rId2" Type="http://schemas.openxmlformats.org/officeDocument/2006/relationships/hyperlink" Target="https://www.ncbi.nlm.nih.gov/pmc/articles/PMC7768973/" TargetMode="External"/><Relationship Id="rId1" Type="http://schemas.openxmlformats.org/officeDocument/2006/relationships/hyperlink" Target="https://doi.org/10.1136%2Ftsaco-2020-000616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2F87-22F6-4A73-AE59-8F1AD2B65A37}">
  <dimension ref="A1:J165"/>
  <sheetViews>
    <sheetView topLeftCell="A66" zoomScale="115" zoomScaleNormal="115" workbookViewId="0">
      <selection activeCell="B78" sqref="B78"/>
    </sheetView>
  </sheetViews>
  <sheetFormatPr defaultRowHeight="14.5" x14ac:dyDescent="0.35"/>
  <cols>
    <col min="1" max="1" width="18.08984375" bestFit="1" customWidth="1"/>
  </cols>
  <sheetData>
    <row r="1" spans="1:6" x14ac:dyDescent="0.35">
      <c r="A1" s="4" t="s">
        <v>0</v>
      </c>
    </row>
    <row r="2" spans="1:6" x14ac:dyDescent="0.35">
      <c r="B2" t="s">
        <v>49</v>
      </c>
    </row>
    <row r="3" spans="1:6" ht="19.5" customHeight="1" x14ac:dyDescent="0.35"/>
    <row r="4" spans="1:6" x14ac:dyDescent="0.35">
      <c r="B4" s="6" t="s">
        <v>9</v>
      </c>
    </row>
    <row r="5" spans="1:6" x14ac:dyDescent="0.35">
      <c r="B5" t="s">
        <v>3</v>
      </c>
    </row>
    <row r="6" spans="1:6" x14ac:dyDescent="0.35">
      <c r="B6" t="s">
        <v>4</v>
      </c>
    </row>
    <row r="7" spans="1:6" x14ac:dyDescent="0.35">
      <c r="B7" t="s">
        <v>5</v>
      </c>
    </row>
    <row r="8" spans="1:6" x14ac:dyDescent="0.35">
      <c r="B8" t="s">
        <v>10</v>
      </c>
    </row>
    <row r="9" spans="1:6" x14ac:dyDescent="0.35">
      <c r="B9" t="s">
        <v>11</v>
      </c>
      <c r="C9" t="s">
        <v>12</v>
      </c>
    </row>
    <row r="10" spans="1:6" x14ac:dyDescent="0.35">
      <c r="A10" t="s">
        <v>178</v>
      </c>
      <c r="B10" s="1">
        <v>0.81299999999999994</v>
      </c>
      <c r="C10" s="1">
        <v>0.66400000000000003</v>
      </c>
    </row>
    <row r="11" spans="1:6" x14ac:dyDescent="0.35">
      <c r="A11" t="s">
        <v>179</v>
      </c>
      <c r="B11" s="1">
        <v>0.68300000000000005</v>
      </c>
      <c r="C11" s="1">
        <v>0.622</v>
      </c>
      <c r="D11" t="s">
        <v>14</v>
      </c>
      <c r="F11" t="s">
        <v>402</v>
      </c>
    </row>
    <row r="12" spans="1:6" x14ac:dyDescent="0.35">
      <c r="B12" t="s">
        <v>15</v>
      </c>
    </row>
    <row r="13" spans="1:6" x14ac:dyDescent="0.35">
      <c r="B13" t="s">
        <v>16</v>
      </c>
    </row>
    <row r="14" spans="1:6" x14ac:dyDescent="0.35">
      <c r="B14" t="s">
        <v>17</v>
      </c>
    </row>
    <row r="23" spans="2:2" x14ac:dyDescent="0.35">
      <c r="B23" t="s">
        <v>262</v>
      </c>
    </row>
    <row r="32" spans="2:2" x14ac:dyDescent="0.35">
      <c r="B32" s="7" t="s">
        <v>48</v>
      </c>
    </row>
    <row r="33" spans="1:3" x14ac:dyDescent="0.35">
      <c r="B33" t="s">
        <v>1</v>
      </c>
    </row>
    <row r="34" spans="1:3" x14ac:dyDescent="0.35">
      <c r="B34" t="s">
        <v>2</v>
      </c>
    </row>
    <row r="35" spans="1:3" x14ac:dyDescent="0.35">
      <c r="B35" t="s">
        <v>50</v>
      </c>
    </row>
    <row r="36" spans="1:3" x14ac:dyDescent="0.35">
      <c r="B36" t="s">
        <v>51</v>
      </c>
    </row>
    <row r="38" spans="1:3" x14ac:dyDescent="0.35">
      <c r="A38" t="s">
        <v>13</v>
      </c>
      <c r="B38" t="s">
        <v>101</v>
      </c>
      <c r="C38" t="s">
        <v>2</v>
      </c>
    </row>
    <row r="39" spans="1:3" x14ac:dyDescent="0.35">
      <c r="A39" t="s">
        <v>251</v>
      </c>
      <c r="B39" s="5">
        <v>0.92</v>
      </c>
      <c r="C39" s="5">
        <v>0.87</v>
      </c>
    </row>
    <row r="40" spans="1:3" x14ac:dyDescent="0.35">
      <c r="A40" t="s">
        <v>252</v>
      </c>
      <c r="B40" s="5">
        <v>0.82</v>
      </c>
      <c r="C40" s="5">
        <v>0.8</v>
      </c>
    </row>
    <row r="41" spans="1:3" x14ac:dyDescent="0.35">
      <c r="A41" t="s">
        <v>253</v>
      </c>
      <c r="B41" s="5">
        <v>0.73</v>
      </c>
      <c r="C41" s="5">
        <v>0.77</v>
      </c>
    </row>
    <row r="42" spans="1:3" x14ac:dyDescent="0.35">
      <c r="A42" t="s">
        <v>254</v>
      </c>
      <c r="B42" s="5">
        <v>0.67</v>
      </c>
      <c r="C42" s="5">
        <v>0.74</v>
      </c>
    </row>
    <row r="47" spans="1:3" x14ac:dyDescent="0.35">
      <c r="B47" s="8" t="s">
        <v>52</v>
      </c>
    </row>
    <row r="48" spans="1:3" x14ac:dyDescent="0.35">
      <c r="B48" t="s">
        <v>53</v>
      </c>
    </row>
    <row r="49" spans="2:2" x14ac:dyDescent="0.35">
      <c r="B49" t="s">
        <v>54</v>
      </c>
    </row>
    <row r="50" spans="2:2" x14ac:dyDescent="0.35">
      <c r="B50" t="s">
        <v>55</v>
      </c>
    </row>
    <row r="51" spans="2:2" x14ac:dyDescent="0.35">
      <c r="B51" t="s">
        <v>56</v>
      </c>
    </row>
    <row r="53" spans="2:2" x14ac:dyDescent="0.35">
      <c r="B53" s="4" t="s">
        <v>196</v>
      </c>
    </row>
    <row r="54" spans="2:2" x14ac:dyDescent="0.35">
      <c r="B54" t="s">
        <v>195</v>
      </c>
    </row>
    <row r="59" spans="2:2" x14ac:dyDescent="0.35">
      <c r="B59" s="8" t="s">
        <v>57</v>
      </c>
    </row>
    <row r="60" spans="2:2" x14ac:dyDescent="0.35">
      <c r="B60" t="s">
        <v>58</v>
      </c>
    </row>
    <row r="61" spans="2:2" x14ac:dyDescent="0.35">
      <c r="B61" t="s">
        <v>59</v>
      </c>
    </row>
    <row r="62" spans="2:2" x14ac:dyDescent="0.35">
      <c r="B62" t="s">
        <v>60</v>
      </c>
    </row>
    <row r="73" spans="1:3" ht="1.5" customHeight="1" x14ac:dyDescent="0.35"/>
    <row r="74" spans="1:3" x14ac:dyDescent="0.35">
      <c r="A74">
        <v>2018</v>
      </c>
      <c r="B74" s="4" t="s">
        <v>61</v>
      </c>
    </row>
    <row r="75" spans="1:3" x14ac:dyDescent="0.35">
      <c r="B75" s="13" t="s">
        <v>26</v>
      </c>
    </row>
    <row r="76" spans="1:3" x14ac:dyDescent="0.35">
      <c r="B76" t="s">
        <v>18</v>
      </c>
    </row>
    <row r="77" spans="1:3" x14ac:dyDescent="0.35">
      <c r="B77" t="s">
        <v>23</v>
      </c>
      <c r="C77" t="s">
        <v>24</v>
      </c>
    </row>
    <row r="78" spans="1:3" x14ac:dyDescent="0.35">
      <c r="A78" t="s">
        <v>25</v>
      </c>
      <c r="B78">
        <v>73884</v>
      </c>
      <c r="C78">
        <v>16533</v>
      </c>
    </row>
    <row r="79" spans="1:3" x14ac:dyDescent="0.35">
      <c r="A79" t="s">
        <v>21</v>
      </c>
      <c r="B79" s="5">
        <v>0.79</v>
      </c>
      <c r="C79" s="5">
        <v>0.84</v>
      </c>
    </row>
    <row r="80" spans="1:3" x14ac:dyDescent="0.35">
      <c r="A80" t="s">
        <v>22</v>
      </c>
      <c r="B80" t="s">
        <v>27</v>
      </c>
      <c r="C80" t="s">
        <v>28</v>
      </c>
    </row>
    <row r="86" spans="1:10" x14ac:dyDescent="0.35">
      <c r="B86" s="4" t="s">
        <v>19</v>
      </c>
      <c r="H86" s="4" t="s">
        <v>38</v>
      </c>
    </row>
    <row r="87" spans="1:10" x14ac:dyDescent="0.35">
      <c r="A87" t="s">
        <v>36</v>
      </c>
      <c r="B87" t="s">
        <v>12</v>
      </c>
      <c r="C87" t="s">
        <v>35</v>
      </c>
      <c r="H87" t="s">
        <v>12</v>
      </c>
      <c r="I87" t="s">
        <v>24</v>
      </c>
      <c r="J87" t="s">
        <v>39</v>
      </c>
    </row>
    <row r="88" spans="1:10" x14ac:dyDescent="0.35">
      <c r="A88" t="s">
        <v>20</v>
      </c>
      <c r="B88" s="3">
        <v>0.42699999999999999</v>
      </c>
      <c r="C88" s="3">
        <v>0.315</v>
      </c>
      <c r="G88" t="s">
        <v>43</v>
      </c>
      <c r="H88" s="1">
        <v>5.0000000000000001E-3</v>
      </c>
      <c r="I88" s="1">
        <v>0.05</v>
      </c>
    </row>
    <row r="89" spans="1:10" x14ac:dyDescent="0.35">
      <c r="A89">
        <v>2</v>
      </c>
      <c r="B89" s="3">
        <v>0.34100000000000003</v>
      </c>
      <c r="C89" s="3">
        <v>0.20499999999999999</v>
      </c>
      <c r="G89" t="s">
        <v>25</v>
      </c>
      <c r="H89">
        <v>925</v>
      </c>
      <c r="I89">
        <v>2491</v>
      </c>
    </row>
    <row r="90" spans="1:10" x14ac:dyDescent="0.35">
      <c r="A90">
        <v>3</v>
      </c>
      <c r="B90" s="3">
        <v>0.27700000000000002</v>
      </c>
      <c r="C90" s="3">
        <v>0.14099999999999999</v>
      </c>
      <c r="G90" t="s">
        <v>42</v>
      </c>
      <c r="H90" t="s">
        <v>40</v>
      </c>
      <c r="I90">
        <v>9.6</v>
      </c>
      <c r="J90">
        <v>2.2999999999999998</v>
      </c>
    </row>
    <row r="91" spans="1:10" x14ac:dyDescent="0.35">
      <c r="A91">
        <v>4</v>
      </c>
      <c r="B91" s="3">
        <v>0.22800000000000001</v>
      </c>
      <c r="C91" s="3">
        <v>0.108</v>
      </c>
      <c r="G91" t="s">
        <v>46</v>
      </c>
    </row>
    <row r="92" spans="1:10" x14ac:dyDescent="0.35">
      <c r="A92">
        <v>5</v>
      </c>
      <c r="B92" s="3">
        <v>0.19899999999999998</v>
      </c>
      <c r="C92" s="3">
        <v>9.2999999999999999E-2</v>
      </c>
      <c r="G92" t="s">
        <v>41</v>
      </c>
      <c r="H92" s="1">
        <v>0.29499999999999998</v>
      </c>
      <c r="I92" s="1">
        <v>0.36699999999999999</v>
      </c>
      <c r="J92" s="1">
        <v>0.42199999999999999</v>
      </c>
    </row>
    <row r="93" spans="1:10" x14ac:dyDescent="0.35">
      <c r="B93" s="12"/>
      <c r="C93" s="12"/>
    </row>
    <row r="94" spans="1:10" x14ac:dyDescent="0.35">
      <c r="A94" t="s">
        <v>37</v>
      </c>
      <c r="B94" s="12" t="s">
        <v>12</v>
      </c>
      <c r="C94" s="12" t="s">
        <v>35</v>
      </c>
      <c r="F94" t="s">
        <v>44</v>
      </c>
      <c r="G94" t="s">
        <v>20</v>
      </c>
      <c r="H94" s="3">
        <v>0.84</v>
      </c>
      <c r="I94" s="3">
        <v>0.78200000000000003</v>
      </c>
      <c r="J94" s="3">
        <v>0.69599999999999995</v>
      </c>
    </row>
    <row r="95" spans="1:10" x14ac:dyDescent="0.35">
      <c r="A95" t="s">
        <v>20</v>
      </c>
      <c r="B95" s="3">
        <v>0.53300000000000003</v>
      </c>
      <c r="C95" s="3">
        <v>0.39700000000000002</v>
      </c>
      <c r="G95">
        <v>2</v>
      </c>
      <c r="H95" s="3">
        <v>0.72299999999999998</v>
      </c>
      <c r="I95" s="3">
        <v>0.64400000000000002</v>
      </c>
      <c r="J95" s="3">
        <v>0.58799999999999997</v>
      </c>
    </row>
    <row r="96" spans="1:10" x14ac:dyDescent="0.35">
      <c r="A96">
        <v>2</v>
      </c>
      <c r="B96" s="3">
        <v>0.46800000000000003</v>
      </c>
      <c r="C96" s="3">
        <v>0.29299999999999998</v>
      </c>
      <c r="G96">
        <v>3</v>
      </c>
      <c r="H96" s="3">
        <v>0.62</v>
      </c>
      <c r="I96" s="3">
        <v>0.53600000000000003</v>
      </c>
      <c r="J96" s="3">
        <v>0.51200000000000001</v>
      </c>
    </row>
    <row r="97" spans="1:10" x14ac:dyDescent="0.35">
      <c r="A97">
        <v>3</v>
      </c>
      <c r="B97" s="3">
        <v>0.42</v>
      </c>
      <c r="C97" s="3">
        <v>0.22700000000000001</v>
      </c>
      <c r="G97">
        <v>4</v>
      </c>
      <c r="H97" s="3">
        <v>0.53500000000000003</v>
      </c>
      <c r="I97" s="3">
        <v>0.44900000000000001</v>
      </c>
      <c r="J97" s="3">
        <v>0.45200000000000001</v>
      </c>
    </row>
    <row r="98" spans="1:10" x14ac:dyDescent="0.35">
      <c r="A98">
        <v>4</v>
      </c>
      <c r="B98" s="3">
        <v>0.377</v>
      </c>
      <c r="C98" s="3">
        <v>0.189</v>
      </c>
      <c r="G98">
        <v>5</v>
      </c>
      <c r="H98" s="3">
        <v>0.5</v>
      </c>
      <c r="I98" s="3">
        <v>0.41199999999999998</v>
      </c>
      <c r="J98" s="3">
        <v>0.42899999999999999</v>
      </c>
    </row>
    <row r="99" spans="1:10" x14ac:dyDescent="0.35">
      <c r="A99">
        <v>5</v>
      </c>
      <c r="B99" s="3">
        <v>0.34899999999999998</v>
      </c>
      <c r="C99" s="3">
        <v>0.16300000000000001</v>
      </c>
      <c r="H99" s="2"/>
      <c r="I99" s="2"/>
      <c r="J99" s="2"/>
    </row>
    <row r="100" spans="1:10" x14ac:dyDescent="0.35">
      <c r="B100" s="12"/>
      <c r="C100" s="12"/>
    </row>
    <row r="101" spans="1:10" x14ac:dyDescent="0.35">
      <c r="A101" t="s">
        <v>13</v>
      </c>
      <c r="B101" s="12" t="s">
        <v>12</v>
      </c>
      <c r="C101" s="12" t="s">
        <v>35</v>
      </c>
    </row>
    <row r="102" spans="1:10" x14ac:dyDescent="0.35">
      <c r="A102" t="s">
        <v>20</v>
      </c>
      <c r="B102" s="3">
        <v>0.59499999999999997</v>
      </c>
      <c r="C102" s="3">
        <v>0.56799999999999995</v>
      </c>
    </row>
    <row r="103" spans="1:10" x14ac:dyDescent="0.35">
      <c r="A103">
        <v>2</v>
      </c>
      <c r="B103" s="3">
        <v>0.54200000000000004</v>
      </c>
      <c r="C103" s="3">
        <v>0.48099999999999998</v>
      </c>
    </row>
    <row r="104" spans="1:10" x14ac:dyDescent="0.35">
      <c r="A104">
        <v>3</v>
      </c>
      <c r="B104" s="3">
        <v>0.503</v>
      </c>
      <c r="C104" s="3">
        <v>0.41699999999999998</v>
      </c>
    </row>
    <row r="105" spans="1:10" x14ac:dyDescent="0.35">
      <c r="A105">
        <v>4</v>
      </c>
      <c r="B105" s="3">
        <v>0.46600000000000003</v>
      </c>
      <c r="C105" s="3">
        <v>0.37</v>
      </c>
    </row>
    <row r="106" spans="1:10" x14ac:dyDescent="0.35">
      <c r="A106">
        <v>5</v>
      </c>
      <c r="B106" s="3">
        <v>0.439</v>
      </c>
      <c r="C106" s="3">
        <v>0.33200000000000002</v>
      </c>
    </row>
    <row r="108" spans="1:10" x14ac:dyDescent="0.35">
      <c r="A108" t="s">
        <v>45</v>
      </c>
      <c r="B108" s="3"/>
      <c r="C108" s="3"/>
      <c r="D108" s="3"/>
      <c r="E108" s="3"/>
      <c r="F108" s="3"/>
    </row>
    <row r="109" spans="1:10" x14ac:dyDescent="0.35">
      <c r="B109" s="3"/>
      <c r="C109" s="3"/>
      <c r="D109" s="3"/>
      <c r="E109" s="3"/>
      <c r="F109" s="3"/>
    </row>
    <row r="111" spans="1:10" x14ac:dyDescent="0.35">
      <c r="F111" t="s">
        <v>62</v>
      </c>
    </row>
    <row r="112" spans="1:10" x14ac:dyDescent="0.35">
      <c r="F112" t="s">
        <v>63</v>
      </c>
    </row>
    <row r="128" ht="5" customHeight="1" x14ac:dyDescent="0.35"/>
    <row r="129" spans="1:4" hidden="1" x14ac:dyDescent="0.35"/>
    <row r="135" spans="1:4" ht="5" customHeight="1" x14ac:dyDescent="0.35"/>
    <row r="137" spans="1:4" x14ac:dyDescent="0.35">
      <c r="B137" t="s">
        <v>191</v>
      </c>
      <c r="D137" t="s">
        <v>194</v>
      </c>
    </row>
    <row r="138" spans="1:4" x14ac:dyDescent="0.35">
      <c r="A138" t="s">
        <v>192</v>
      </c>
      <c r="B138" s="5">
        <v>0.78</v>
      </c>
    </row>
    <row r="139" spans="1:4" x14ac:dyDescent="0.35">
      <c r="A139" t="s">
        <v>193</v>
      </c>
      <c r="B139" s="5">
        <v>0.6</v>
      </c>
    </row>
    <row r="143" spans="1:4" x14ac:dyDescent="0.35">
      <c r="A143">
        <v>2008</v>
      </c>
      <c r="B143" s="4" t="s">
        <v>260</v>
      </c>
    </row>
    <row r="144" spans="1:4" x14ac:dyDescent="0.35">
      <c r="B144" t="s">
        <v>261</v>
      </c>
    </row>
    <row r="145" spans="1:4" x14ac:dyDescent="0.35">
      <c r="B145" t="s">
        <v>268</v>
      </c>
    </row>
    <row r="147" spans="1:4" x14ac:dyDescent="0.35">
      <c r="B147" t="s">
        <v>264</v>
      </c>
    </row>
    <row r="148" spans="1:4" x14ac:dyDescent="0.35">
      <c r="B148" t="s">
        <v>251</v>
      </c>
      <c r="C148" t="s">
        <v>252</v>
      </c>
      <c r="D148" t="s">
        <v>253</v>
      </c>
    </row>
    <row r="149" spans="1:4" x14ac:dyDescent="0.35">
      <c r="A149" t="s">
        <v>262</v>
      </c>
      <c r="B149" s="5">
        <v>0.9</v>
      </c>
      <c r="C149" s="5">
        <v>0.88</v>
      </c>
      <c r="D149" s="5">
        <v>0.86</v>
      </c>
    </row>
    <row r="150" spans="1:4" x14ac:dyDescent="0.35">
      <c r="A150" t="s">
        <v>263</v>
      </c>
      <c r="B150" s="5">
        <v>0.75</v>
      </c>
      <c r="C150" s="5">
        <v>0.7</v>
      </c>
      <c r="D150" s="5">
        <v>0.67</v>
      </c>
    </row>
    <row r="152" spans="1:4" x14ac:dyDescent="0.35">
      <c r="A152" t="s">
        <v>265</v>
      </c>
      <c r="B152" s="5">
        <v>0.4</v>
      </c>
    </row>
    <row r="153" spans="1:4" x14ac:dyDescent="0.35">
      <c r="A153" t="s">
        <v>266</v>
      </c>
      <c r="B153" t="s">
        <v>267</v>
      </c>
    </row>
    <row r="157" spans="1:4" x14ac:dyDescent="0.35">
      <c r="A157">
        <v>2020</v>
      </c>
      <c r="B157" s="4" t="s">
        <v>271</v>
      </c>
    </row>
    <row r="158" spans="1:4" x14ac:dyDescent="0.35">
      <c r="B158" t="s">
        <v>272</v>
      </c>
    </row>
    <row r="159" spans="1:4" x14ac:dyDescent="0.35">
      <c r="B159" t="s">
        <v>276</v>
      </c>
    </row>
    <row r="162" spans="1:5" x14ac:dyDescent="0.35">
      <c r="B162" t="s">
        <v>251</v>
      </c>
      <c r="C162" t="s">
        <v>252</v>
      </c>
      <c r="D162" t="s">
        <v>253</v>
      </c>
      <c r="E162" t="s">
        <v>254</v>
      </c>
    </row>
    <row r="163" spans="1:5" x14ac:dyDescent="0.35">
      <c r="A163" t="s">
        <v>273</v>
      </c>
      <c r="B163" s="5">
        <v>0.56000000000000005</v>
      </c>
      <c r="C163" s="5">
        <v>0.41</v>
      </c>
      <c r="D163" s="5">
        <v>0.34</v>
      </c>
      <c r="E163" s="5">
        <v>0.28000000000000003</v>
      </c>
    </row>
    <row r="164" spans="1:5" x14ac:dyDescent="0.35">
      <c r="A164" t="s">
        <v>274</v>
      </c>
      <c r="B164" s="5">
        <v>0.59</v>
      </c>
      <c r="C164" s="5">
        <v>0.46</v>
      </c>
      <c r="D164" s="5">
        <v>0.39</v>
      </c>
      <c r="E164" s="5">
        <v>0.34</v>
      </c>
    </row>
    <row r="165" spans="1:5" x14ac:dyDescent="0.35">
      <c r="A165" t="s">
        <v>275</v>
      </c>
      <c r="B165" s="5">
        <v>0.8</v>
      </c>
      <c r="C165" s="5">
        <v>0.7</v>
      </c>
      <c r="D165" s="5">
        <v>0.59</v>
      </c>
      <c r="E165" s="5">
        <v>0.54</v>
      </c>
    </row>
  </sheetData>
  <hyperlinks>
    <hyperlink ref="B75" r:id="rId1" xr:uid="{A12A36AC-A7DA-48DF-882C-0CD27683CCC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C0B03-A85E-4475-AFC6-CFCE429589BC}">
  <dimension ref="A3:Y341"/>
  <sheetViews>
    <sheetView topLeftCell="A54" workbookViewId="0">
      <selection activeCell="E66" sqref="E66"/>
    </sheetView>
  </sheetViews>
  <sheetFormatPr defaultRowHeight="14.5" x14ac:dyDescent="0.35"/>
  <cols>
    <col min="1" max="1" width="16.6328125" customWidth="1"/>
    <col min="13" max="13" width="10.90625" customWidth="1"/>
    <col min="16" max="16" width="10.36328125" customWidth="1"/>
    <col min="18" max="18" width="10.26953125" customWidth="1"/>
  </cols>
  <sheetData>
    <row r="3" spans="2:12" x14ac:dyDescent="0.35">
      <c r="B3" t="s">
        <v>122</v>
      </c>
    </row>
    <row r="5" spans="2:12" x14ac:dyDescent="0.35">
      <c r="B5" t="s">
        <v>123</v>
      </c>
    </row>
    <row r="10" spans="2:12" x14ac:dyDescent="0.35">
      <c r="B10" s="6" t="s">
        <v>29</v>
      </c>
    </row>
    <row r="11" spans="2:12" x14ac:dyDescent="0.35">
      <c r="B11" t="s">
        <v>181</v>
      </c>
      <c r="J11" t="s">
        <v>75</v>
      </c>
    </row>
    <row r="12" spans="2:12" x14ac:dyDescent="0.35">
      <c r="B12" t="s">
        <v>249</v>
      </c>
    </row>
    <row r="13" spans="2:12" x14ac:dyDescent="0.35">
      <c r="C13" t="s">
        <v>250</v>
      </c>
    </row>
    <row r="14" spans="2:12" x14ac:dyDescent="0.35">
      <c r="C14" t="s">
        <v>6</v>
      </c>
      <c r="J14" s="15" t="s">
        <v>93</v>
      </c>
      <c r="K14" s="16"/>
      <c r="L14" s="17"/>
    </row>
    <row r="15" spans="2:12" x14ac:dyDescent="0.35">
      <c r="B15" t="s">
        <v>257</v>
      </c>
      <c r="J15" s="18" t="s">
        <v>94</v>
      </c>
      <c r="K15" s="19"/>
      <c r="L15" s="20"/>
    </row>
    <row r="16" spans="2:12" x14ac:dyDescent="0.35">
      <c r="B16" t="s">
        <v>7</v>
      </c>
      <c r="J16" t="s">
        <v>96</v>
      </c>
    </row>
    <row r="17" spans="2:10" x14ac:dyDescent="0.35">
      <c r="B17" t="s">
        <v>8</v>
      </c>
      <c r="J17" t="s">
        <v>97</v>
      </c>
    </row>
    <row r="19" spans="2:10" x14ac:dyDescent="0.35">
      <c r="B19" t="s">
        <v>76</v>
      </c>
    </row>
    <row r="20" spans="2:10" x14ac:dyDescent="0.35">
      <c r="C20" t="s">
        <v>77</v>
      </c>
    </row>
    <row r="21" spans="2:10" x14ac:dyDescent="0.35">
      <c r="D21" t="s">
        <v>78</v>
      </c>
    </row>
    <row r="22" spans="2:10" x14ac:dyDescent="0.35">
      <c r="C22" t="s">
        <v>79</v>
      </c>
    </row>
    <row r="23" spans="2:10" x14ac:dyDescent="0.35">
      <c r="B23" t="s">
        <v>80</v>
      </c>
    </row>
    <row r="24" spans="2:10" x14ac:dyDescent="0.35">
      <c r="C24" t="s">
        <v>81</v>
      </c>
    </row>
    <row r="25" spans="2:10" x14ac:dyDescent="0.35">
      <c r="C25" t="s">
        <v>82</v>
      </c>
      <c r="J25" t="s">
        <v>95</v>
      </c>
    </row>
    <row r="26" spans="2:10" x14ac:dyDescent="0.35">
      <c r="C26" t="s">
        <v>83</v>
      </c>
    </row>
    <row r="27" spans="2:10" x14ac:dyDescent="0.35">
      <c r="C27" t="s">
        <v>84</v>
      </c>
      <c r="J27" t="s">
        <v>131</v>
      </c>
    </row>
    <row r="28" spans="2:10" x14ac:dyDescent="0.35">
      <c r="C28" t="s">
        <v>87</v>
      </c>
      <c r="J28" s="22" t="s">
        <v>132</v>
      </c>
    </row>
    <row r="29" spans="2:10" x14ac:dyDescent="0.35">
      <c r="C29" t="s">
        <v>88</v>
      </c>
    </row>
    <row r="30" spans="2:10" x14ac:dyDescent="0.35">
      <c r="C30" t="s">
        <v>89</v>
      </c>
    </row>
    <row r="31" spans="2:10" x14ac:dyDescent="0.35">
      <c r="C31" t="s">
        <v>90</v>
      </c>
    </row>
    <row r="32" spans="2:10" x14ac:dyDescent="0.35">
      <c r="C32" t="s">
        <v>86</v>
      </c>
    </row>
    <row r="33" spans="1:11" x14ac:dyDescent="0.35">
      <c r="C33" t="s">
        <v>85</v>
      </c>
    </row>
    <row r="34" spans="1:11" x14ac:dyDescent="0.35">
      <c r="C34" t="s">
        <v>92</v>
      </c>
    </row>
    <row r="35" spans="1:11" x14ac:dyDescent="0.35">
      <c r="C35" t="s">
        <v>91</v>
      </c>
    </row>
    <row r="36" spans="1:11" x14ac:dyDescent="0.35">
      <c r="A36" s="30" t="s">
        <v>99</v>
      </c>
    </row>
    <row r="37" spans="1:11" x14ac:dyDescent="0.35">
      <c r="A37" t="s">
        <v>100</v>
      </c>
      <c r="J37" s="4" t="s">
        <v>282</v>
      </c>
    </row>
    <row r="38" spans="1:11" x14ac:dyDescent="0.35">
      <c r="C38" t="s">
        <v>101</v>
      </c>
      <c r="D38" t="s">
        <v>269</v>
      </c>
      <c r="J38" s="23" t="s">
        <v>277</v>
      </c>
    </row>
    <row r="39" spans="1:11" x14ac:dyDescent="0.35">
      <c r="A39" t="s">
        <v>102</v>
      </c>
      <c r="C39" s="1">
        <v>0.90200000000000002</v>
      </c>
      <c r="D39" s="1">
        <v>0.78900000000000003</v>
      </c>
      <c r="J39" t="s">
        <v>278</v>
      </c>
      <c r="K39">
        <v>29</v>
      </c>
    </row>
    <row r="40" spans="1:11" x14ac:dyDescent="0.35">
      <c r="A40" t="s">
        <v>104</v>
      </c>
      <c r="C40" s="1">
        <v>0.84299999999999997</v>
      </c>
      <c r="D40" t="s">
        <v>121</v>
      </c>
      <c r="J40" t="s">
        <v>279</v>
      </c>
      <c r="K40">
        <v>9</v>
      </c>
    </row>
    <row r="41" spans="1:11" x14ac:dyDescent="0.35">
      <c r="A41" t="s">
        <v>103</v>
      </c>
      <c r="C41" s="1">
        <v>9.8000000000000004E-2</v>
      </c>
      <c r="D41" s="1">
        <v>0.24299999999999999</v>
      </c>
      <c r="G41" t="s">
        <v>107</v>
      </c>
      <c r="J41" t="s">
        <v>280</v>
      </c>
      <c r="K41">
        <v>3</v>
      </c>
    </row>
    <row r="42" spans="1:11" x14ac:dyDescent="0.35">
      <c r="A42" t="s">
        <v>105</v>
      </c>
      <c r="C42" s="1">
        <v>0.02</v>
      </c>
      <c r="D42" s="1" t="s">
        <v>270</v>
      </c>
      <c r="G42" t="s">
        <v>184</v>
      </c>
      <c r="K42">
        <f>SUM(K39:K41)</f>
        <v>41</v>
      </c>
    </row>
    <row r="43" spans="1:11" x14ac:dyDescent="0.35">
      <c r="C43" s="1"/>
      <c r="D43" s="1"/>
      <c r="J43" s="23" t="s">
        <v>281</v>
      </c>
    </row>
    <row r="44" spans="1:11" x14ac:dyDescent="0.35">
      <c r="A44" s="4" t="s">
        <v>189</v>
      </c>
      <c r="C44" s="1"/>
      <c r="D44" s="1"/>
      <c r="J44" t="s">
        <v>283</v>
      </c>
      <c r="K44">
        <v>18</v>
      </c>
    </row>
    <row r="45" spans="1:11" x14ac:dyDescent="0.35">
      <c r="A45" s="15" t="s">
        <v>190</v>
      </c>
      <c r="B45" s="31">
        <v>0.91500000000000004</v>
      </c>
      <c r="C45" s="1"/>
      <c r="D45" s="1"/>
      <c r="J45" t="s">
        <v>284</v>
      </c>
      <c r="K45">
        <v>6</v>
      </c>
    </row>
    <row r="46" spans="1:11" x14ac:dyDescent="0.35">
      <c r="A46" s="28" t="s">
        <v>33</v>
      </c>
      <c r="B46" s="32">
        <v>4.4999999999999998E-2</v>
      </c>
      <c r="C46" s="1"/>
      <c r="D46" s="1"/>
      <c r="J46" t="s">
        <v>285</v>
      </c>
      <c r="K46">
        <v>4</v>
      </c>
    </row>
    <row r="47" spans="1:11" x14ac:dyDescent="0.35">
      <c r="A47" s="18" t="s">
        <v>105</v>
      </c>
      <c r="B47" s="34">
        <v>8.9999999999999993E-3</v>
      </c>
      <c r="C47" s="1"/>
      <c r="D47" s="1"/>
      <c r="J47" t="s">
        <v>286</v>
      </c>
      <c r="K47">
        <v>11</v>
      </c>
    </row>
    <row r="48" spans="1:11" x14ac:dyDescent="0.35">
      <c r="C48" s="1"/>
      <c r="D48" s="1"/>
      <c r="J48" t="s">
        <v>287</v>
      </c>
      <c r="K48">
        <v>2</v>
      </c>
    </row>
    <row r="50" spans="1:3" x14ac:dyDescent="0.35">
      <c r="A50" s="30" t="s">
        <v>98</v>
      </c>
    </row>
    <row r="51" spans="1:3" x14ac:dyDescent="0.35">
      <c r="B51" t="s">
        <v>30</v>
      </c>
    </row>
    <row r="52" spans="1:3" x14ac:dyDescent="0.35">
      <c r="B52" t="s">
        <v>11</v>
      </c>
      <c r="C52" t="s">
        <v>32</v>
      </c>
    </row>
    <row r="53" spans="1:3" x14ac:dyDescent="0.35">
      <c r="A53" t="s">
        <v>31</v>
      </c>
      <c r="B53" s="1">
        <v>0.90200000000000002</v>
      </c>
      <c r="C53" s="9">
        <v>0.81</v>
      </c>
    </row>
    <row r="54" spans="1:3" x14ac:dyDescent="0.35">
      <c r="A54" t="s">
        <v>33</v>
      </c>
      <c r="B54" s="1">
        <v>9.8000000000000004E-2</v>
      </c>
      <c r="C54" s="10">
        <v>0.2</v>
      </c>
    </row>
    <row r="55" spans="1:3" x14ac:dyDescent="0.35">
      <c r="A55" t="s">
        <v>34</v>
      </c>
      <c r="B55" s="1">
        <v>0.02</v>
      </c>
      <c r="C55" s="11">
        <v>0.08</v>
      </c>
    </row>
    <row r="57" spans="1:3" x14ac:dyDescent="0.35">
      <c r="B57" s="4" t="s">
        <v>589</v>
      </c>
    </row>
    <row r="58" spans="1:3" x14ac:dyDescent="0.35">
      <c r="A58" s="23" t="s">
        <v>591</v>
      </c>
      <c r="B58">
        <v>54</v>
      </c>
    </row>
    <row r="59" spans="1:3" x14ac:dyDescent="0.35">
      <c r="A59" t="s">
        <v>590</v>
      </c>
      <c r="B59">
        <v>36</v>
      </c>
      <c r="C59" s="2">
        <f>B59/$B$58</f>
        <v>0.66666666666666663</v>
      </c>
    </row>
    <row r="60" spans="1:3" x14ac:dyDescent="0.35">
      <c r="A60" t="s">
        <v>592</v>
      </c>
      <c r="B60">
        <v>39</v>
      </c>
      <c r="C60" s="2">
        <f t="shared" ref="C60:C62" si="0">B60/$B$58</f>
        <v>0.72222222222222221</v>
      </c>
    </row>
    <row r="61" spans="1:3" x14ac:dyDescent="0.35">
      <c r="A61" t="s">
        <v>593</v>
      </c>
      <c r="B61">
        <v>1</v>
      </c>
      <c r="C61" s="2">
        <f t="shared" si="0"/>
        <v>1.8518518518518517E-2</v>
      </c>
    </row>
    <row r="62" spans="1:3" x14ac:dyDescent="0.35">
      <c r="A62" t="s">
        <v>594</v>
      </c>
      <c r="B62">
        <v>41</v>
      </c>
      <c r="C62" s="2">
        <f t="shared" si="0"/>
        <v>0.7592592592592593</v>
      </c>
    </row>
    <row r="63" spans="1:3" x14ac:dyDescent="0.35">
      <c r="C63" s="2"/>
    </row>
    <row r="64" spans="1:3" x14ac:dyDescent="0.35">
      <c r="A64" s="23" t="s">
        <v>595</v>
      </c>
      <c r="C64" s="2"/>
    </row>
    <row r="65" spans="1:3" x14ac:dyDescent="0.35">
      <c r="A65" t="s">
        <v>596</v>
      </c>
      <c r="C65" s="2"/>
    </row>
    <row r="66" spans="1:3" x14ac:dyDescent="0.35">
      <c r="A66" t="s">
        <v>597</v>
      </c>
      <c r="B66">
        <v>15</v>
      </c>
      <c r="C66" s="2">
        <f t="shared" ref="C66:C71" si="1">B66/$B$58</f>
        <v>0.27777777777777779</v>
      </c>
    </row>
    <row r="67" spans="1:3" x14ac:dyDescent="0.35">
      <c r="A67" t="s">
        <v>598</v>
      </c>
      <c r="B67">
        <v>9</v>
      </c>
      <c r="C67" s="2">
        <f t="shared" si="1"/>
        <v>0.16666666666666666</v>
      </c>
    </row>
    <row r="68" spans="1:3" x14ac:dyDescent="0.35">
      <c r="A68" t="s">
        <v>599</v>
      </c>
      <c r="B68">
        <v>8</v>
      </c>
      <c r="C68" s="2">
        <f t="shared" si="1"/>
        <v>0.14814814814814814</v>
      </c>
    </row>
    <row r="69" spans="1:3" x14ac:dyDescent="0.35">
      <c r="A69" t="s">
        <v>600</v>
      </c>
      <c r="B69">
        <v>5</v>
      </c>
      <c r="C69" s="2">
        <f t="shared" si="1"/>
        <v>9.2592592592592587E-2</v>
      </c>
    </row>
    <row r="70" spans="1:3" x14ac:dyDescent="0.35">
      <c r="A70" t="s">
        <v>601</v>
      </c>
      <c r="B70">
        <v>4</v>
      </c>
      <c r="C70" s="2">
        <f t="shared" si="1"/>
        <v>7.407407407407407E-2</v>
      </c>
    </row>
    <row r="71" spans="1:3" x14ac:dyDescent="0.35">
      <c r="A71" t="s">
        <v>602</v>
      </c>
      <c r="B71">
        <v>3</v>
      </c>
      <c r="C71" s="2">
        <f t="shared" si="1"/>
        <v>5.5555555555555552E-2</v>
      </c>
    </row>
    <row r="73" spans="1:3" x14ac:dyDescent="0.35">
      <c r="B73" s="14" t="s">
        <v>47</v>
      </c>
    </row>
    <row r="74" spans="1:3" x14ac:dyDescent="0.35">
      <c r="B74" t="s">
        <v>106</v>
      </c>
    </row>
    <row r="75" spans="1:3" x14ac:dyDescent="0.35">
      <c r="B75" t="s">
        <v>64</v>
      </c>
    </row>
    <row r="76" spans="1:3" x14ac:dyDescent="0.35">
      <c r="B76" t="s">
        <v>73</v>
      </c>
    </row>
    <row r="77" spans="1:3" x14ac:dyDescent="0.35">
      <c r="B77" t="s">
        <v>74</v>
      </c>
    </row>
    <row r="78" spans="1:3" x14ac:dyDescent="0.35">
      <c r="B78" t="s">
        <v>130</v>
      </c>
    </row>
    <row r="79" spans="1:3" x14ac:dyDescent="0.35">
      <c r="B79" t="s">
        <v>258</v>
      </c>
    </row>
    <row r="80" spans="1:3" x14ac:dyDescent="0.35">
      <c r="B80" t="s">
        <v>259</v>
      </c>
    </row>
    <row r="83" spans="1:3" x14ac:dyDescent="0.35">
      <c r="B83" t="s">
        <v>65</v>
      </c>
    </row>
    <row r="84" spans="1:3" x14ac:dyDescent="0.35">
      <c r="C84" t="s">
        <v>66</v>
      </c>
    </row>
    <row r="85" spans="1:3" x14ac:dyDescent="0.35">
      <c r="C85" t="s">
        <v>67</v>
      </c>
    </row>
    <row r="87" spans="1:3" x14ac:dyDescent="0.35">
      <c r="B87" t="s">
        <v>68</v>
      </c>
    </row>
    <row r="88" spans="1:3" x14ac:dyDescent="0.35">
      <c r="C88" t="s">
        <v>70</v>
      </c>
    </row>
    <row r="89" spans="1:3" x14ac:dyDescent="0.35">
      <c r="C89" t="s">
        <v>69</v>
      </c>
    </row>
    <row r="90" spans="1:3" x14ac:dyDescent="0.35">
      <c r="C90" t="s">
        <v>71</v>
      </c>
    </row>
    <row r="91" spans="1:3" x14ac:dyDescent="0.35">
      <c r="C91" t="s">
        <v>72</v>
      </c>
    </row>
    <row r="93" spans="1:3" x14ac:dyDescent="0.35">
      <c r="A93" s="15" t="s">
        <v>186</v>
      </c>
      <c r="B93" s="31">
        <v>0.93799999999999994</v>
      </c>
    </row>
    <row r="94" spans="1:3" x14ac:dyDescent="0.35">
      <c r="A94" s="28" t="s">
        <v>185</v>
      </c>
      <c r="B94" s="32">
        <v>0.93799999999999994</v>
      </c>
    </row>
    <row r="95" spans="1:3" x14ac:dyDescent="0.35">
      <c r="A95" s="28" t="s">
        <v>187</v>
      </c>
      <c r="B95" s="33">
        <v>0</v>
      </c>
    </row>
    <row r="96" spans="1:3" x14ac:dyDescent="0.35">
      <c r="A96" s="18" t="s">
        <v>188</v>
      </c>
      <c r="B96" s="20">
        <v>0</v>
      </c>
    </row>
    <row r="101" spans="1:4" x14ac:dyDescent="0.35">
      <c r="A101">
        <v>2020</v>
      </c>
      <c r="B101" s="4" t="s">
        <v>108</v>
      </c>
    </row>
    <row r="102" spans="1:4" x14ac:dyDescent="0.35">
      <c r="B102" s="21" t="s">
        <v>109</v>
      </c>
    </row>
    <row r="103" spans="1:4" x14ac:dyDescent="0.35">
      <c r="B103" s="21" t="s">
        <v>110</v>
      </c>
    </row>
    <row r="105" spans="1:4" x14ac:dyDescent="0.35">
      <c r="B105" t="s">
        <v>112</v>
      </c>
    </row>
    <row r="106" spans="1:4" x14ac:dyDescent="0.35">
      <c r="B106" t="s">
        <v>111</v>
      </c>
    </row>
    <row r="107" spans="1:4" x14ac:dyDescent="0.35">
      <c r="B107" t="s">
        <v>113</v>
      </c>
    </row>
    <row r="108" spans="1:4" x14ac:dyDescent="0.35">
      <c r="C108" t="s">
        <v>119</v>
      </c>
    </row>
    <row r="109" spans="1:4" x14ac:dyDescent="0.35">
      <c r="C109" t="s">
        <v>117</v>
      </c>
    </row>
    <row r="110" spans="1:4" x14ac:dyDescent="0.35">
      <c r="C110" t="s">
        <v>115</v>
      </c>
    </row>
    <row r="111" spans="1:4" x14ac:dyDescent="0.35">
      <c r="D111" t="s">
        <v>116</v>
      </c>
    </row>
    <row r="112" spans="1:4" x14ac:dyDescent="0.35">
      <c r="B112" t="s">
        <v>118</v>
      </c>
    </row>
    <row r="113" spans="1:2" x14ac:dyDescent="0.35">
      <c r="B113" t="s">
        <v>120</v>
      </c>
    </row>
    <row r="115" spans="1:2" x14ac:dyDescent="0.35">
      <c r="B115" t="s">
        <v>182</v>
      </c>
    </row>
    <row r="119" spans="1:2" x14ac:dyDescent="0.35">
      <c r="A119">
        <v>2015</v>
      </c>
      <c r="B119" s="4" t="s">
        <v>114</v>
      </c>
    </row>
    <row r="121" spans="1:2" x14ac:dyDescent="0.35">
      <c r="B121" s="22" t="s">
        <v>129</v>
      </c>
    </row>
    <row r="122" spans="1:2" x14ac:dyDescent="0.35">
      <c r="B122" t="s">
        <v>183</v>
      </c>
    </row>
    <row r="135" spans="1:2" x14ac:dyDescent="0.35">
      <c r="A135">
        <v>2002</v>
      </c>
      <c r="B135" s="4" t="s">
        <v>133</v>
      </c>
    </row>
    <row r="136" spans="1:2" x14ac:dyDescent="0.35">
      <c r="B136" t="s">
        <v>134</v>
      </c>
    </row>
    <row r="137" spans="1:2" x14ac:dyDescent="0.35">
      <c r="B137" t="s">
        <v>124</v>
      </c>
    </row>
    <row r="138" spans="1:2" x14ac:dyDescent="0.35">
      <c r="B138" t="s">
        <v>128</v>
      </c>
    </row>
    <row r="139" spans="1:2" x14ac:dyDescent="0.35">
      <c r="B139" t="s">
        <v>125</v>
      </c>
    </row>
    <row r="140" spans="1:2" x14ac:dyDescent="0.35">
      <c r="B140" t="s">
        <v>126</v>
      </c>
    </row>
    <row r="141" spans="1:2" x14ac:dyDescent="0.35">
      <c r="B141" t="s">
        <v>127</v>
      </c>
    </row>
    <row r="143" spans="1:2" ht="23.5" x14ac:dyDescent="0.55000000000000004">
      <c r="A143" s="38" t="s">
        <v>393</v>
      </c>
    </row>
    <row r="144" spans="1:2" ht="23.5" x14ac:dyDescent="0.55000000000000004">
      <c r="A144" s="38"/>
    </row>
    <row r="145" spans="1:17" ht="23.5" x14ac:dyDescent="0.55000000000000004">
      <c r="A145" s="38"/>
    </row>
    <row r="146" spans="1:17" ht="23.5" x14ac:dyDescent="0.55000000000000004">
      <c r="A146" s="38"/>
    </row>
    <row r="147" spans="1:17" ht="23.5" x14ac:dyDescent="0.55000000000000004">
      <c r="A147" s="38"/>
      <c r="K147" s="2"/>
    </row>
    <row r="148" spans="1:17" ht="23.5" x14ac:dyDescent="0.55000000000000004">
      <c r="A148" s="38"/>
    </row>
    <row r="149" spans="1:17" ht="23.5" x14ac:dyDescent="0.55000000000000004">
      <c r="A149" s="38"/>
    </row>
    <row r="150" spans="1:17" ht="23.5" x14ac:dyDescent="0.55000000000000004">
      <c r="A150" s="38"/>
    </row>
    <row r="151" spans="1:17" ht="23.5" x14ac:dyDescent="0.55000000000000004">
      <c r="A151" s="38"/>
    </row>
    <row r="152" spans="1:17" ht="23.5" x14ac:dyDescent="0.55000000000000004">
      <c r="A152" s="38"/>
    </row>
    <row r="154" spans="1:17" x14ac:dyDescent="0.35">
      <c r="A154">
        <v>2014</v>
      </c>
      <c r="B154" s="4" t="s">
        <v>231</v>
      </c>
    </row>
    <row r="155" spans="1:17" x14ac:dyDescent="0.35">
      <c r="B155" s="21" t="s">
        <v>248</v>
      </c>
    </row>
    <row r="156" spans="1:17" x14ac:dyDescent="0.35">
      <c r="B156" t="s">
        <v>233</v>
      </c>
    </row>
    <row r="157" spans="1:17" x14ac:dyDescent="0.35">
      <c r="B157" t="s">
        <v>234</v>
      </c>
    </row>
    <row r="160" spans="1:17" x14ac:dyDescent="0.35">
      <c r="A160">
        <v>2013</v>
      </c>
      <c r="B160" s="4" t="s">
        <v>226</v>
      </c>
      <c r="Q160">
        <v>1</v>
      </c>
    </row>
    <row r="161" spans="1:5" x14ac:dyDescent="0.35">
      <c r="B161" t="s">
        <v>232</v>
      </c>
    </row>
    <row r="162" spans="1:5" x14ac:dyDescent="0.35">
      <c r="B162" t="s">
        <v>247</v>
      </c>
    </row>
    <row r="163" spans="1:5" x14ac:dyDescent="0.35">
      <c r="B163" t="s">
        <v>229</v>
      </c>
    </row>
    <row r="164" spans="1:5" x14ac:dyDescent="0.35">
      <c r="B164" t="s">
        <v>230</v>
      </c>
    </row>
    <row r="166" spans="1:5" x14ac:dyDescent="0.35">
      <c r="B166" t="s">
        <v>221</v>
      </c>
      <c r="C166" t="s">
        <v>2</v>
      </c>
    </row>
    <row r="167" spans="1:5" x14ac:dyDescent="0.35">
      <c r="A167" t="s">
        <v>227</v>
      </c>
      <c r="B167">
        <v>24</v>
      </c>
      <c r="C167">
        <v>25</v>
      </c>
    </row>
    <row r="168" spans="1:5" x14ac:dyDescent="0.35">
      <c r="A168" t="s">
        <v>394</v>
      </c>
      <c r="B168" t="s">
        <v>395</v>
      </c>
      <c r="C168" t="s">
        <v>396</v>
      </c>
    </row>
    <row r="169" spans="1:5" x14ac:dyDescent="0.35">
      <c r="A169" t="s">
        <v>220</v>
      </c>
      <c r="B169" s="5">
        <v>0.65</v>
      </c>
      <c r="C169" s="5">
        <v>0.17</v>
      </c>
      <c r="D169" t="s">
        <v>222</v>
      </c>
    </row>
    <row r="170" spans="1:5" x14ac:dyDescent="0.35">
      <c r="A170" t="s">
        <v>223</v>
      </c>
      <c r="B170" t="s">
        <v>224</v>
      </c>
      <c r="C170" t="s">
        <v>224</v>
      </c>
      <c r="D170" t="s">
        <v>225</v>
      </c>
      <c r="E170" t="s">
        <v>397</v>
      </c>
    </row>
    <row r="171" spans="1:5" x14ac:dyDescent="0.35">
      <c r="A171" t="s">
        <v>296</v>
      </c>
      <c r="B171" s="5">
        <v>0.77</v>
      </c>
      <c r="C171" s="5">
        <v>0.31</v>
      </c>
      <c r="D171" t="s">
        <v>228</v>
      </c>
    </row>
    <row r="172" spans="1:5" x14ac:dyDescent="0.35">
      <c r="B172" s="5"/>
      <c r="C172" s="5"/>
    </row>
    <row r="173" spans="1:5" x14ac:dyDescent="0.35">
      <c r="B173" s="5"/>
      <c r="C173" s="5"/>
    </row>
    <row r="174" spans="1:5" x14ac:dyDescent="0.35">
      <c r="B174" s="5"/>
      <c r="C174" s="5"/>
    </row>
    <row r="175" spans="1:5" x14ac:dyDescent="0.35">
      <c r="B175" s="5"/>
      <c r="C175" s="5"/>
    </row>
    <row r="177" spans="1:17" x14ac:dyDescent="0.35">
      <c r="A177">
        <v>2009</v>
      </c>
      <c r="B177" s="4" t="s">
        <v>235</v>
      </c>
      <c r="Q177">
        <v>2</v>
      </c>
    </row>
    <row r="178" spans="1:17" x14ac:dyDescent="0.35">
      <c r="A178" t="s">
        <v>236</v>
      </c>
      <c r="B178" t="s">
        <v>297</v>
      </c>
    </row>
    <row r="179" spans="1:17" x14ac:dyDescent="0.35">
      <c r="B179" t="s">
        <v>237</v>
      </c>
    </row>
    <row r="180" spans="1:17" x14ac:dyDescent="0.35">
      <c r="B180" t="s">
        <v>407</v>
      </c>
    </row>
    <row r="181" spans="1:17" x14ac:dyDescent="0.35">
      <c r="B181" t="s">
        <v>408</v>
      </c>
      <c r="J181" t="s">
        <v>410</v>
      </c>
    </row>
    <row r="182" spans="1:17" x14ac:dyDescent="0.35">
      <c r="J182" t="s">
        <v>409</v>
      </c>
    </row>
    <row r="183" spans="1:17" x14ac:dyDescent="0.35">
      <c r="A183" t="s">
        <v>238</v>
      </c>
      <c r="B183">
        <v>6</v>
      </c>
      <c r="E183" t="s">
        <v>288</v>
      </c>
      <c r="F183">
        <v>8</v>
      </c>
      <c r="G183" t="s">
        <v>293</v>
      </c>
      <c r="H183" s="1">
        <f>F183/14</f>
        <v>0.5714285714285714</v>
      </c>
      <c r="J183" t="s">
        <v>411</v>
      </c>
    </row>
    <row r="184" spans="1:17" x14ac:dyDescent="0.35">
      <c r="A184" t="s">
        <v>239</v>
      </c>
      <c r="B184">
        <v>6</v>
      </c>
      <c r="E184" t="s">
        <v>289</v>
      </c>
      <c r="F184">
        <v>3</v>
      </c>
      <c r="G184" t="s">
        <v>294</v>
      </c>
      <c r="H184" s="1">
        <f>F184/14</f>
        <v>0.21428571428571427</v>
      </c>
      <c r="J184" t="s">
        <v>412</v>
      </c>
    </row>
    <row r="185" spans="1:17" x14ac:dyDescent="0.35">
      <c r="A185" t="s">
        <v>240</v>
      </c>
      <c r="B185">
        <v>2</v>
      </c>
      <c r="E185" t="s">
        <v>290</v>
      </c>
      <c r="F185">
        <v>1</v>
      </c>
      <c r="G185" t="s">
        <v>295</v>
      </c>
      <c r="H185" s="1">
        <f>F185/14</f>
        <v>7.1428571428571425E-2</v>
      </c>
    </row>
    <row r="186" spans="1:17" x14ac:dyDescent="0.35">
      <c r="B186" t="s">
        <v>242</v>
      </c>
      <c r="E186" t="s">
        <v>291</v>
      </c>
      <c r="F186">
        <v>1</v>
      </c>
      <c r="G186" t="s">
        <v>295</v>
      </c>
      <c r="H186" s="1">
        <f>F186/14</f>
        <v>7.1428571428571425E-2</v>
      </c>
      <c r="J186" t="s">
        <v>406</v>
      </c>
    </row>
    <row r="187" spans="1:17" x14ac:dyDescent="0.35">
      <c r="A187" t="s">
        <v>241</v>
      </c>
      <c r="B187" s="5">
        <v>0.79</v>
      </c>
      <c r="E187" t="s">
        <v>292</v>
      </c>
      <c r="F187">
        <v>1</v>
      </c>
      <c r="G187" t="s">
        <v>295</v>
      </c>
      <c r="H187" s="1">
        <f>F187/14</f>
        <v>7.1428571428571425E-2</v>
      </c>
    </row>
    <row r="188" spans="1:17" x14ac:dyDescent="0.35">
      <c r="B188" t="s">
        <v>243</v>
      </c>
    </row>
    <row r="189" spans="1:17" x14ac:dyDescent="0.35">
      <c r="B189" t="s">
        <v>244</v>
      </c>
    </row>
    <row r="190" spans="1:17" x14ac:dyDescent="0.35">
      <c r="B190" t="s">
        <v>245</v>
      </c>
    </row>
    <row r="191" spans="1:17" x14ac:dyDescent="0.35">
      <c r="B191" t="s">
        <v>246</v>
      </c>
    </row>
    <row r="194" spans="1:17" x14ac:dyDescent="0.35">
      <c r="B194" s="4" t="s">
        <v>298</v>
      </c>
      <c r="L194">
        <v>3</v>
      </c>
    </row>
    <row r="195" spans="1:17" x14ac:dyDescent="0.35">
      <c r="A195">
        <v>2021</v>
      </c>
      <c r="B195" t="s">
        <v>299</v>
      </c>
    </row>
    <row r="196" spans="1:17" x14ac:dyDescent="0.35">
      <c r="B196" t="s">
        <v>300</v>
      </c>
    </row>
    <row r="197" spans="1:17" x14ac:dyDescent="0.35">
      <c r="B197" t="s">
        <v>301</v>
      </c>
    </row>
    <row r="198" spans="1:17" x14ac:dyDescent="0.35">
      <c r="B198" t="s">
        <v>302</v>
      </c>
    </row>
    <row r="199" spans="1:17" x14ac:dyDescent="0.35">
      <c r="B199" t="s">
        <v>303</v>
      </c>
    </row>
    <row r="200" spans="1:17" x14ac:dyDescent="0.35">
      <c r="B200" t="s">
        <v>305</v>
      </c>
    </row>
    <row r="201" spans="1:17" x14ac:dyDescent="0.35">
      <c r="B201" t="s">
        <v>304</v>
      </c>
    </row>
    <row r="202" spans="1:17" x14ac:dyDescent="0.35">
      <c r="B202" t="s">
        <v>398</v>
      </c>
    </row>
    <row r="203" spans="1:17" x14ac:dyDescent="0.35">
      <c r="B203" t="s">
        <v>413</v>
      </c>
    </row>
    <row r="205" spans="1:17" x14ac:dyDescent="0.35">
      <c r="D205" s="23"/>
    </row>
    <row r="206" spans="1:17" x14ac:dyDescent="0.35">
      <c r="A206">
        <v>2022</v>
      </c>
      <c r="B206" s="4" t="s">
        <v>306</v>
      </c>
      <c r="Q206">
        <v>4</v>
      </c>
    </row>
    <row r="207" spans="1:17" x14ac:dyDescent="0.35">
      <c r="B207" t="s">
        <v>315</v>
      </c>
    </row>
    <row r="208" spans="1:17" x14ac:dyDescent="0.35">
      <c r="B208" t="s">
        <v>307</v>
      </c>
    </row>
    <row r="209" spans="1:14" x14ac:dyDescent="0.35">
      <c r="B209" s="23" t="s">
        <v>308</v>
      </c>
    </row>
    <row r="210" spans="1:14" x14ac:dyDescent="0.35">
      <c r="B210" t="s">
        <v>309</v>
      </c>
    </row>
    <row r="211" spans="1:14" x14ac:dyDescent="0.35">
      <c r="B211" t="s">
        <v>310</v>
      </c>
    </row>
    <row r="212" spans="1:14" x14ac:dyDescent="0.35">
      <c r="B212" t="s">
        <v>311</v>
      </c>
    </row>
    <row r="213" spans="1:14" x14ac:dyDescent="0.35">
      <c r="B213" t="s">
        <v>312</v>
      </c>
    </row>
    <row r="214" spans="1:14" x14ac:dyDescent="0.35">
      <c r="B214" t="s">
        <v>313</v>
      </c>
    </row>
    <row r="215" spans="1:14" x14ac:dyDescent="0.35">
      <c r="B215" t="s">
        <v>314</v>
      </c>
    </row>
    <row r="217" spans="1:14" x14ac:dyDescent="0.35">
      <c r="A217">
        <v>2019</v>
      </c>
      <c r="B217" s="4" t="s">
        <v>316</v>
      </c>
      <c r="N217">
        <v>5</v>
      </c>
    </row>
    <row r="218" spans="1:14" x14ac:dyDescent="0.35">
      <c r="B218" t="s">
        <v>317</v>
      </c>
    </row>
    <row r="219" spans="1:14" x14ac:dyDescent="0.35">
      <c r="B219" t="s">
        <v>318</v>
      </c>
    </row>
    <row r="220" spans="1:14" x14ac:dyDescent="0.35">
      <c r="B220" t="s">
        <v>319</v>
      </c>
    </row>
    <row r="221" spans="1:14" x14ac:dyDescent="0.35">
      <c r="A221" t="s">
        <v>320</v>
      </c>
      <c r="B221">
        <v>568</v>
      </c>
    </row>
    <row r="222" spans="1:14" x14ac:dyDescent="0.35">
      <c r="A222" t="s">
        <v>321</v>
      </c>
      <c r="B222">
        <v>597</v>
      </c>
    </row>
    <row r="223" spans="1:14" x14ac:dyDescent="0.35">
      <c r="B223" t="s">
        <v>322</v>
      </c>
      <c r="C223" t="s">
        <v>323</v>
      </c>
      <c r="D223" t="s">
        <v>416</v>
      </c>
    </row>
    <row r="224" spans="1:14" x14ac:dyDescent="0.35">
      <c r="A224" t="s">
        <v>326</v>
      </c>
      <c r="B224">
        <v>416</v>
      </c>
      <c r="C224">
        <v>181</v>
      </c>
    </row>
    <row r="225" spans="1:25" x14ac:dyDescent="0.35">
      <c r="A225" t="s">
        <v>324</v>
      </c>
      <c r="B225">
        <v>19.5</v>
      </c>
      <c r="C225">
        <v>15.2</v>
      </c>
      <c r="D225">
        <v>18.190000000000001</v>
      </c>
    </row>
    <row r="226" spans="1:25" x14ac:dyDescent="0.35">
      <c r="A226" t="s">
        <v>325</v>
      </c>
      <c r="B226">
        <v>6.27</v>
      </c>
      <c r="C226">
        <v>5.07</v>
      </c>
      <c r="D226">
        <v>5.91</v>
      </c>
    </row>
    <row r="227" spans="1:25" x14ac:dyDescent="0.35">
      <c r="A227" t="s">
        <v>327</v>
      </c>
      <c r="B227" t="s">
        <v>328</v>
      </c>
    </row>
    <row r="228" spans="1:25" x14ac:dyDescent="0.35">
      <c r="A228" t="s">
        <v>415</v>
      </c>
      <c r="B228" t="s">
        <v>328</v>
      </c>
    </row>
    <row r="229" spans="1:25" x14ac:dyDescent="0.35">
      <c r="A229" t="s">
        <v>329</v>
      </c>
    </row>
    <row r="230" spans="1:25" x14ac:dyDescent="0.35">
      <c r="A230" t="s">
        <v>330</v>
      </c>
      <c r="B230" s="5">
        <v>0.68</v>
      </c>
      <c r="C230" s="5">
        <v>0.89</v>
      </c>
      <c r="O230" s="4" t="s">
        <v>403</v>
      </c>
      <c r="Q230" s="4" t="s">
        <v>509</v>
      </c>
    </row>
    <row r="231" spans="1:25" x14ac:dyDescent="0.35">
      <c r="L231" s="42" t="s">
        <v>508</v>
      </c>
      <c r="M231" s="42" t="s">
        <v>495</v>
      </c>
      <c r="N231" s="44" t="s">
        <v>511</v>
      </c>
      <c r="O231" s="42" t="s">
        <v>510</v>
      </c>
      <c r="P231" s="43"/>
      <c r="Q231" s="44" t="s">
        <v>511</v>
      </c>
      <c r="R231" s="45" t="s">
        <v>509</v>
      </c>
    </row>
    <row r="232" spans="1:25" x14ac:dyDescent="0.35">
      <c r="B232" t="s">
        <v>331</v>
      </c>
      <c r="L232" s="40">
        <v>1</v>
      </c>
      <c r="M232" s="40" t="s">
        <v>497</v>
      </c>
      <c r="N232" s="28">
        <v>25</v>
      </c>
      <c r="O232" s="51" t="s">
        <v>450</v>
      </c>
      <c r="Q232" s="39">
        <v>25</v>
      </c>
      <c r="R232" s="49" t="s">
        <v>450</v>
      </c>
    </row>
    <row r="233" spans="1:25" x14ac:dyDescent="0.35">
      <c r="B233" t="s">
        <v>399</v>
      </c>
      <c r="L233" s="40">
        <f>L232+1</f>
        <v>2</v>
      </c>
      <c r="M233" s="40" t="s">
        <v>496</v>
      </c>
      <c r="N233" s="28">
        <v>14</v>
      </c>
      <c r="O233" s="40">
        <v>4</v>
      </c>
      <c r="Q233" s="40">
        <v>14</v>
      </c>
      <c r="R233" s="33">
        <v>3</v>
      </c>
      <c r="S233" t="s">
        <v>405</v>
      </c>
    </row>
    <row r="234" spans="1:25" x14ac:dyDescent="0.35">
      <c r="L234" s="40">
        <f t="shared" ref="L234:L243" si="2">L233+1</f>
        <v>3</v>
      </c>
      <c r="M234" s="40" t="s">
        <v>498</v>
      </c>
      <c r="N234" s="28">
        <v>45</v>
      </c>
      <c r="O234" s="51" t="s">
        <v>450</v>
      </c>
      <c r="Q234" s="40">
        <v>45</v>
      </c>
      <c r="R234" s="49" t="s">
        <v>450</v>
      </c>
    </row>
    <row r="235" spans="1:25" x14ac:dyDescent="0.35">
      <c r="A235">
        <v>2016</v>
      </c>
      <c r="B235" s="4" t="s">
        <v>332</v>
      </c>
      <c r="J235">
        <v>6</v>
      </c>
      <c r="L235" s="40">
        <f t="shared" si="2"/>
        <v>4</v>
      </c>
      <c r="M235" s="40" t="s">
        <v>499</v>
      </c>
      <c r="N235" s="28">
        <v>51</v>
      </c>
      <c r="O235" s="40">
        <v>3</v>
      </c>
      <c r="P235" t="s">
        <v>414</v>
      </c>
      <c r="Q235" s="40">
        <v>51</v>
      </c>
      <c r="R235" s="49" t="s">
        <v>450</v>
      </c>
    </row>
    <row r="236" spans="1:25" x14ac:dyDescent="0.35">
      <c r="B236" t="s">
        <v>333</v>
      </c>
      <c r="L236" s="40">
        <f t="shared" si="2"/>
        <v>5</v>
      </c>
      <c r="M236" s="40" t="s">
        <v>500</v>
      </c>
      <c r="N236" s="28">
        <v>21</v>
      </c>
      <c r="O236" s="40">
        <v>1</v>
      </c>
      <c r="Q236" s="40">
        <v>21</v>
      </c>
      <c r="R236" s="33">
        <v>7</v>
      </c>
      <c r="S236" t="s">
        <v>417</v>
      </c>
    </row>
    <row r="237" spans="1:25" x14ac:dyDescent="0.35">
      <c r="B237" t="s">
        <v>340</v>
      </c>
      <c r="L237" s="40">
        <f t="shared" si="2"/>
        <v>6</v>
      </c>
      <c r="M237" s="40" t="s">
        <v>501</v>
      </c>
      <c r="N237" s="50" t="s">
        <v>450</v>
      </c>
      <c r="O237" s="51" t="s">
        <v>450</v>
      </c>
      <c r="Q237" s="51" t="s">
        <v>450</v>
      </c>
      <c r="R237" s="49" t="s">
        <v>450</v>
      </c>
      <c r="S237" t="s">
        <v>418</v>
      </c>
    </row>
    <row r="238" spans="1:25" x14ac:dyDescent="0.35">
      <c r="B238" t="s">
        <v>341</v>
      </c>
      <c r="L238" s="40">
        <f t="shared" si="2"/>
        <v>7</v>
      </c>
      <c r="M238" s="40" t="s">
        <v>502</v>
      </c>
      <c r="N238" s="28">
        <v>16</v>
      </c>
      <c r="O238" s="40">
        <v>1</v>
      </c>
      <c r="Q238" s="40">
        <v>16</v>
      </c>
      <c r="R238" s="33">
        <v>1</v>
      </c>
    </row>
    <row r="239" spans="1:25" x14ac:dyDescent="0.35">
      <c r="A239" s="4" t="s">
        <v>350</v>
      </c>
      <c r="L239" s="40">
        <f t="shared" si="2"/>
        <v>8</v>
      </c>
      <c r="M239" s="40" t="s">
        <v>503</v>
      </c>
      <c r="N239" s="28">
        <v>5</v>
      </c>
      <c r="O239" s="40">
        <v>5</v>
      </c>
      <c r="Q239" s="40">
        <v>5</v>
      </c>
      <c r="R239" s="33">
        <v>5</v>
      </c>
    </row>
    <row r="240" spans="1:25" x14ac:dyDescent="0.35">
      <c r="A240" t="s">
        <v>334</v>
      </c>
      <c r="B240">
        <v>579</v>
      </c>
      <c r="L240" s="40">
        <f t="shared" si="2"/>
        <v>9</v>
      </c>
      <c r="M240" s="40" t="s">
        <v>504</v>
      </c>
      <c r="N240" s="28">
        <v>58</v>
      </c>
      <c r="O240" s="51">
        <v>0</v>
      </c>
      <c r="Q240" s="40">
        <v>58</v>
      </c>
      <c r="R240" s="48">
        <v>3</v>
      </c>
      <c r="S240" t="s">
        <v>512</v>
      </c>
      <c r="Y240">
        <v>1</v>
      </c>
    </row>
    <row r="241" spans="1:19" x14ac:dyDescent="0.35">
      <c r="A241" t="s">
        <v>335</v>
      </c>
      <c r="B241">
        <v>49</v>
      </c>
      <c r="C241" s="2">
        <f>B241/B240</f>
        <v>8.46286701208981E-2</v>
      </c>
      <c r="F241" s="4"/>
      <c r="L241" s="40">
        <f t="shared" si="2"/>
        <v>10</v>
      </c>
      <c r="M241" s="40" t="s">
        <v>505</v>
      </c>
      <c r="N241" s="28"/>
      <c r="O241" s="40"/>
      <c r="Q241" s="40">
        <v>9</v>
      </c>
      <c r="R241" s="33">
        <v>6</v>
      </c>
      <c r="S241" t="s">
        <v>448</v>
      </c>
    </row>
    <row r="242" spans="1:19" x14ac:dyDescent="0.35">
      <c r="A242" t="s">
        <v>336</v>
      </c>
      <c r="B242">
        <v>530</v>
      </c>
      <c r="C242" s="2">
        <f>B242/B240</f>
        <v>0.91537132987910186</v>
      </c>
      <c r="L242" s="40">
        <f t="shared" si="2"/>
        <v>11</v>
      </c>
      <c r="M242" s="40" t="s">
        <v>506</v>
      </c>
      <c r="N242" s="50" t="s">
        <v>450</v>
      </c>
      <c r="O242" s="51" t="s">
        <v>450</v>
      </c>
      <c r="Q242" s="51" t="s">
        <v>450</v>
      </c>
      <c r="R242" s="49" t="s">
        <v>450</v>
      </c>
    </row>
    <row r="243" spans="1:19" x14ac:dyDescent="0.35">
      <c r="A243" t="s">
        <v>344</v>
      </c>
      <c r="B243">
        <v>90</v>
      </c>
      <c r="C243" s="36">
        <f>B243/B242</f>
        <v>0.16981132075471697</v>
      </c>
      <c r="D243" t="s">
        <v>348</v>
      </c>
      <c r="L243" s="40">
        <f t="shared" si="2"/>
        <v>12</v>
      </c>
      <c r="M243" s="40" t="s">
        <v>507</v>
      </c>
      <c r="N243" s="28" t="s">
        <v>451</v>
      </c>
      <c r="O243" s="40"/>
      <c r="Q243" s="40">
        <v>84</v>
      </c>
      <c r="R243" s="33">
        <v>7</v>
      </c>
      <c r="S243" t="s">
        <v>449</v>
      </c>
    </row>
    <row r="244" spans="1:19" x14ac:dyDescent="0.35">
      <c r="A244" t="s">
        <v>337</v>
      </c>
      <c r="B244">
        <v>60</v>
      </c>
      <c r="D244" t="s">
        <v>349</v>
      </c>
      <c r="L244" s="41"/>
      <c r="M244" s="42" t="s">
        <v>416</v>
      </c>
      <c r="N244" s="44">
        <f>N233+N235+N236+N238+N239+N240</f>
        <v>165</v>
      </c>
      <c r="O244" s="45">
        <f>O233+O235+O236+O238+O239+O240</f>
        <v>14</v>
      </c>
      <c r="P244" s="46">
        <f>O244/N244</f>
        <v>8.4848484848484854E-2</v>
      </c>
      <c r="Q244" s="44">
        <f>Q233+Q236+Q239+Q240+Q241+Q238</f>
        <v>123</v>
      </c>
      <c r="R244" s="45">
        <f>R233+R236+R238+R239+R240+R241</f>
        <v>25</v>
      </c>
      <c r="S244" s="47">
        <f>R244/Q244</f>
        <v>0.2032520325203252</v>
      </c>
    </row>
    <row r="245" spans="1:19" x14ac:dyDescent="0.35">
      <c r="A245" t="s">
        <v>338</v>
      </c>
      <c r="B245">
        <v>30</v>
      </c>
    </row>
    <row r="246" spans="1:19" x14ac:dyDescent="0.35">
      <c r="A246" t="s">
        <v>339</v>
      </c>
      <c r="B246">
        <v>438</v>
      </c>
      <c r="C246" s="2">
        <f>B246/B242</f>
        <v>0.82641509433962268</v>
      </c>
    </row>
    <row r="247" spans="1:19" x14ac:dyDescent="0.35">
      <c r="A247" t="s">
        <v>342</v>
      </c>
      <c r="B247">
        <v>4</v>
      </c>
      <c r="C247" s="35">
        <f>B247/B240</f>
        <v>6.9084628670120895E-3</v>
      </c>
      <c r="D247" t="s">
        <v>343</v>
      </c>
    </row>
    <row r="248" spans="1:19" x14ac:dyDescent="0.35">
      <c r="A248" t="s">
        <v>345</v>
      </c>
      <c r="B248">
        <v>139</v>
      </c>
      <c r="C248" s="36">
        <f>B248/B240</f>
        <v>0.24006908462867013</v>
      </c>
      <c r="D248" t="s">
        <v>346</v>
      </c>
      <c r="O248" t="s">
        <v>452</v>
      </c>
    </row>
    <row r="249" spans="1:19" x14ac:dyDescent="0.35">
      <c r="D249" t="s">
        <v>347</v>
      </c>
      <c r="O249" t="s">
        <v>453</v>
      </c>
      <c r="P249">
        <f>18000000/6000</f>
        <v>3000</v>
      </c>
    </row>
    <row r="251" spans="1:19" x14ac:dyDescent="0.35">
      <c r="A251" s="4" t="s">
        <v>351</v>
      </c>
    </row>
    <row r="252" spans="1:19" x14ac:dyDescent="0.35">
      <c r="A252" t="s">
        <v>353</v>
      </c>
      <c r="B252">
        <v>139</v>
      </c>
    </row>
    <row r="253" spans="1:19" x14ac:dyDescent="0.35">
      <c r="A253" t="s">
        <v>352</v>
      </c>
      <c r="B253">
        <v>58</v>
      </c>
    </row>
    <row r="254" spans="1:19" x14ac:dyDescent="0.35">
      <c r="A254" s="23" t="s">
        <v>354</v>
      </c>
    </row>
    <row r="255" spans="1:19" x14ac:dyDescent="0.35">
      <c r="A255" t="s">
        <v>355</v>
      </c>
      <c r="B255">
        <v>14</v>
      </c>
    </row>
    <row r="256" spans="1:19" x14ac:dyDescent="0.35">
      <c r="A256" t="s">
        <v>356</v>
      </c>
      <c r="B256">
        <v>14</v>
      </c>
    </row>
    <row r="257" spans="1:9" x14ac:dyDescent="0.35">
      <c r="A257" t="s">
        <v>357</v>
      </c>
      <c r="B257">
        <v>27</v>
      </c>
    </row>
    <row r="258" spans="1:9" x14ac:dyDescent="0.35">
      <c r="A258" t="s">
        <v>358</v>
      </c>
      <c r="B258">
        <v>2</v>
      </c>
    </row>
    <row r="259" spans="1:9" x14ac:dyDescent="0.35">
      <c r="A259" t="s">
        <v>359</v>
      </c>
      <c r="B259">
        <v>1</v>
      </c>
    </row>
    <row r="260" spans="1:9" x14ac:dyDescent="0.35">
      <c r="B260" t="s">
        <v>360</v>
      </c>
    </row>
    <row r="262" spans="1:9" x14ac:dyDescent="0.35">
      <c r="B262" s="4" t="s">
        <v>367</v>
      </c>
    </row>
    <row r="263" spans="1:9" x14ac:dyDescent="0.35">
      <c r="C263" t="s">
        <v>361</v>
      </c>
      <c r="D263" t="s">
        <v>362</v>
      </c>
      <c r="E263" t="s">
        <v>363</v>
      </c>
      <c r="F263" t="s">
        <v>364</v>
      </c>
    </row>
    <row r="264" spans="1:9" x14ac:dyDescent="0.35">
      <c r="B264" t="s">
        <v>365</v>
      </c>
      <c r="C264">
        <v>247</v>
      </c>
      <c r="D264">
        <v>205</v>
      </c>
      <c r="E264">
        <v>8</v>
      </c>
      <c r="F264">
        <v>55</v>
      </c>
    </row>
    <row r="265" spans="1:9" x14ac:dyDescent="0.35">
      <c r="D265" s="1">
        <f>D264/C264</f>
        <v>0.82995951417004044</v>
      </c>
      <c r="E265" s="1">
        <f>E264/C264</f>
        <v>3.2388663967611336E-2</v>
      </c>
      <c r="F265" s="1">
        <f>F264/C264</f>
        <v>0.22267206477732793</v>
      </c>
    </row>
    <row r="266" spans="1:9" x14ac:dyDescent="0.35">
      <c r="B266" t="s">
        <v>366</v>
      </c>
      <c r="C266">
        <v>21</v>
      </c>
      <c r="D266">
        <v>14</v>
      </c>
      <c r="E266">
        <v>2</v>
      </c>
      <c r="F266">
        <v>5</v>
      </c>
    </row>
    <row r="267" spans="1:9" x14ac:dyDescent="0.35">
      <c r="D267" s="1">
        <f>D266/C266</f>
        <v>0.66666666666666663</v>
      </c>
      <c r="E267" s="1">
        <f>E266/C266</f>
        <v>9.5238095238095233E-2</v>
      </c>
      <c r="F267" s="1">
        <f>F266/C266</f>
        <v>0.23809523809523808</v>
      </c>
    </row>
    <row r="270" spans="1:9" x14ac:dyDescent="0.35">
      <c r="A270">
        <v>2018</v>
      </c>
      <c r="B270" s="4" t="s">
        <v>368</v>
      </c>
      <c r="I270">
        <v>7</v>
      </c>
    </row>
    <row r="271" spans="1:9" x14ac:dyDescent="0.35">
      <c r="B271" t="s">
        <v>372</v>
      </c>
    </row>
    <row r="272" spans="1:9" x14ac:dyDescent="0.35">
      <c r="B272" t="s">
        <v>373</v>
      </c>
    </row>
    <row r="273" spans="1:9" x14ac:dyDescent="0.35">
      <c r="B273" s="4" t="s">
        <v>374</v>
      </c>
    </row>
    <row r="274" spans="1:9" x14ac:dyDescent="0.35">
      <c r="A274" t="s">
        <v>375</v>
      </c>
      <c r="B274">
        <v>4</v>
      </c>
      <c r="C274" s="1">
        <f>B274/158</f>
        <v>2.5316455696202531E-2</v>
      </c>
    </row>
    <row r="275" spans="1:9" x14ac:dyDescent="0.35">
      <c r="A275" t="s">
        <v>344</v>
      </c>
      <c r="B275">
        <v>10</v>
      </c>
      <c r="C275" s="1">
        <f>B275/158</f>
        <v>6.3291139240506333E-2</v>
      </c>
    </row>
    <row r="277" spans="1:9" x14ac:dyDescent="0.35">
      <c r="B277" t="s">
        <v>371</v>
      </c>
      <c r="E277" t="s">
        <v>400</v>
      </c>
    </row>
    <row r="278" spans="1:9" x14ac:dyDescent="0.35">
      <c r="B278" t="s">
        <v>369</v>
      </c>
      <c r="E278" s="37">
        <f>1/16</f>
        <v>6.25E-2</v>
      </c>
      <c r="F278" t="s">
        <v>376</v>
      </c>
    </row>
    <row r="279" spans="1:9" x14ac:dyDescent="0.35">
      <c r="B279" t="s">
        <v>370</v>
      </c>
    </row>
    <row r="282" spans="1:9" x14ac:dyDescent="0.35">
      <c r="A282">
        <v>2005</v>
      </c>
      <c r="B282" s="4" t="s">
        <v>377</v>
      </c>
      <c r="I282">
        <v>8</v>
      </c>
    </row>
    <row r="283" spans="1:9" x14ac:dyDescent="0.35">
      <c r="B283" t="s">
        <v>379</v>
      </c>
    </row>
    <row r="284" spans="1:9" x14ac:dyDescent="0.35">
      <c r="B284" t="s">
        <v>378</v>
      </c>
    </row>
    <row r="285" spans="1:9" x14ac:dyDescent="0.35">
      <c r="A285" t="s">
        <v>380</v>
      </c>
      <c r="B285">
        <v>3057</v>
      </c>
    </row>
    <row r="286" spans="1:9" x14ac:dyDescent="0.35">
      <c r="A286" t="s">
        <v>381</v>
      </c>
      <c r="B286">
        <v>1524</v>
      </c>
    </row>
    <row r="287" spans="1:9" x14ac:dyDescent="0.35">
      <c r="A287" t="s">
        <v>382</v>
      </c>
      <c r="B287" s="4">
        <v>107</v>
      </c>
      <c r="C287" t="s">
        <v>383</v>
      </c>
    </row>
    <row r="288" spans="1:9" x14ac:dyDescent="0.35">
      <c r="A288" t="s">
        <v>384</v>
      </c>
      <c r="B288">
        <v>68</v>
      </c>
    </row>
    <row r="289" spans="1:10" x14ac:dyDescent="0.35">
      <c r="A289" t="s">
        <v>385</v>
      </c>
      <c r="B289">
        <v>27</v>
      </c>
    </row>
    <row r="290" spans="1:10" x14ac:dyDescent="0.35">
      <c r="A290" t="s">
        <v>386</v>
      </c>
      <c r="B290">
        <v>12</v>
      </c>
    </row>
    <row r="291" spans="1:10" x14ac:dyDescent="0.35">
      <c r="A291" t="s">
        <v>387</v>
      </c>
      <c r="B291">
        <v>48</v>
      </c>
    </row>
    <row r="292" spans="1:10" x14ac:dyDescent="0.35">
      <c r="A292" t="s">
        <v>388</v>
      </c>
      <c r="B292">
        <v>21</v>
      </c>
    </row>
    <row r="293" spans="1:10" x14ac:dyDescent="0.35">
      <c r="A293" t="s">
        <v>389</v>
      </c>
      <c r="B293">
        <v>8</v>
      </c>
    </row>
    <row r="294" spans="1:10" x14ac:dyDescent="0.35">
      <c r="B294" t="s">
        <v>390</v>
      </c>
    </row>
    <row r="296" spans="1:10" x14ac:dyDescent="0.35">
      <c r="B296" s="4" t="s">
        <v>391</v>
      </c>
    </row>
    <row r="297" spans="1:10" x14ac:dyDescent="0.35">
      <c r="B297" t="s">
        <v>401</v>
      </c>
    </row>
    <row r="298" spans="1:10" x14ac:dyDescent="0.35">
      <c r="B298" t="s">
        <v>392</v>
      </c>
    </row>
    <row r="302" spans="1:10" x14ac:dyDescent="0.35">
      <c r="A302">
        <v>2016</v>
      </c>
      <c r="B302" s="4" t="s">
        <v>420</v>
      </c>
      <c r="J302">
        <v>9</v>
      </c>
    </row>
    <row r="303" spans="1:10" x14ac:dyDescent="0.35">
      <c r="B303" t="s">
        <v>425</v>
      </c>
    </row>
    <row r="304" spans="1:10" x14ac:dyDescent="0.35">
      <c r="B304" t="s">
        <v>421</v>
      </c>
    </row>
    <row r="305" spans="1:9" x14ac:dyDescent="0.35">
      <c r="B305" t="s">
        <v>422</v>
      </c>
    </row>
    <row r="306" spans="1:9" x14ac:dyDescent="0.35">
      <c r="B306" t="s">
        <v>423</v>
      </c>
    </row>
    <row r="310" spans="1:9" x14ac:dyDescent="0.35">
      <c r="A310">
        <v>2022</v>
      </c>
      <c r="B310" s="4" t="s">
        <v>424</v>
      </c>
      <c r="I310">
        <v>10</v>
      </c>
    </row>
    <row r="311" spans="1:9" x14ac:dyDescent="0.35">
      <c r="B311" t="s">
        <v>426</v>
      </c>
    </row>
    <row r="312" spans="1:9" x14ac:dyDescent="0.35">
      <c r="B312" t="s">
        <v>429</v>
      </c>
    </row>
    <row r="313" spans="1:9" x14ac:dyDescent="0.35">
      <c r="B313" t="s">
        <v>428</v>
      </c>
    </row>
    <row r="314" spans="1:9" x14ac:dyDescent="0.35">
      <c r="B314" t="s">
        <v>419</v>
      </c>
      <c r="E314">
        <v>45</v>
      </c>
      <c r="G314" s="23" t="s">
        <v>433</v>
      </c>
    </row>
    <row r="315" spans="1:9" x14ac:dyDescent="0.35">
      <c r="E315" t="s">
        <v>427</v>
      </c>
      <c r="G315" t="s">
        <v>431</v>
      </c>
    </row>
    <row r="316" spans="1:9" x14ac:dyDescent="0.35">
      <c r="E316">
        <f>39/445</f>
        <v>8.7640449438202248E-2</v>
      </c>
      <c r="G316" t="s">
        <v>430</v>
      </c>
    </row>
    <row r="317" spans="1:9" x14ac:dyDescent="0.35">
      <c r="E317">
        <f>32/45</f>
        <v>0.71111111111111114</v>
      </c>
    </row>
    <row r="318" spans="1:9" x14ac:dyDescent="0.35">
      <c r="G318" t="s">
        <v>432</v>
      </c>
    </row>
    <row r="321" spans="1:11" x14ac:dyDescent="0.35">
      <c r="A321">
        <v>2021</v>
      </c>
      <c r="B321" s="4" t="s">
        <v>434</v>
      </c>
      <c r="K321">
        <v>11</v>
      </c>
    </row>
    <row r="322" spans="1:11" x14ac:dyDescent="0.35">
      <c r="B322" t="s">
        <v>435</v>
      </c>
    </row>
    <row r="324" spans="1:11" x14ac:dyDescent="0.35">
      <c r="B324" t="s">
        <v>436</v>
      </c>
    </row>
    <row r="325" spans="1:11" x14ac:dyDescent="0.35">
      <c r="B325" t="s">
        <v>419</v>
      </c>
      <c r="C325" t="s">
        <v>437</v>
      </c>
    </row>
    <row r="327" spans="1:11" x14ac:dyDescent="0.35">
      <c r="B327" t="s">
        <v>438</v>
      </c>
    </row>
    <row r="330" spans="1:11" x14ac:dyDescent="0.35">
      <c r="A330">
        <v>2008</v>
      </c>
      <c r="B330" s="4" t="s">
        <v>439</v>
      </c>
      <c r="K330">
        <v>12</v>
      </c>
    </row>
    <row r="331" spans="1:11" x14ac:dyDescent="0.35">
      <c r="B331" t="s">
        <v>440</v>
      </c>
    </row>
    <row r="332" spans="1:11" x14ac:dyDescent="0.35">
      <c r="B332" t="s">
        <v>441</v>
      </c>
    </row>
    <row r="333" spans="1:11" x14ac:dyDescent="0.35">
      <c r="B333" t="s">
        <v>442</v>
      </c>
    </row>
    <row r="336" spans="1:11" x14ac:dyDescent="0.35">
      <c r="C336" t="s">
        <v>443</v>
      </c>
      <c r="D336" t="s">
        <v>444</v>
      </c>
    </row>
    <row r="337" spans="2:4" x14ac:dyDescent="0.35">
      <c r="B337" t="s">
        <v>326</v>
      </c>
      <c r="C337">
        <v>66</v>
      </c>
      <c r="D337">
        <v>84</v>
      </c>
    </row>
    <row r="338" spans="2:4" x14ac:dyDescent="0.35">
      <c r="B338" t="s">
        <v>404</v>
      </c>
      <c r="C338">
        <v>6</v>
      </c>
      <c r="D338">
        <v>7</v>
      </c>
    </row>
    <row r="339" spans="2:4" x14ac:dyDescent="0.35">
      <c r="B339" t="s">
        <v>445</v>
      </c>
      <c r="C339" s="1">
        <f>C338/C337</f>
        <v>9.0909090909090912E-2</v>
      </c>
      <c r="D339" s="1">
        <f>D338/D337</f>
        <v>8.3333333333333329E-2</v>
      </c>
    </row>
    <row r="340" spans="2:4" x14ac:dyDescent="0.35">
      <c r="B340" t="s">
        <v>446</v>
      </c>
      <c r="C340">
        <v>5</v>
      </c>
      <c r="D340">
        <v>8</v>
      </c>
    </row>
    <row r="341" spans="2:4" x14ac:dyDescent="0.35">
      <c r="B341" t="s">
        <v>105</v>
      </c>
      <c r="C341" t="s">
        <v>447</v>
      </c>
      <c r="D341" t="s">
        <v>447</v>
      </c>
    </row>
  </sheetData>
  <hyperlinks>
    <hyperlink ref="B102" r:id="rId1" display="https://doi.org/10.1136%2Ftsaco-2020-000616" xr:uid="{8543E924-11BC-44D4-A5DD-B2DDF9123DD7}"/>
    <hyperlink ref="B103" r:id="rId2" xr:uid="{C0DE061A-8047-4785-B719-85952DFC7F4B}"/>
    <hyperlink ref="B155" r:id="rId3" xr:uid="{D65CCD94-5EDD-44D1-846E-6B42D9A22C23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3DAB-07B3-4248-8E04-26810158DF1C}">
  <dimension ref="A6:S155"/>
  <sheetViews>
    <sheetView workbookViewId="0">
      <selection activeCell="H12" sqref="H12"/>
    </sheetView>
  </sheetViews>
  <sheetFormatPr defaultRowHeight="14.5" x14ac:dyDescent="0.35"/>
  <cols>
    <col min="2" max="2" width="8.90625" bestFit="1" customWidth="1"/>
    <col min="9" max="9" width="10.54296875" customWidth="1"/>
    <col min="11" max="11" width="12.1796875" customWidth="1"/>
    <col min="12" max="12" width="14.1796875" customWidth="1"/>
  </cols>
  <sheetData>
    <row r="6" spans="1:18" x14ac:dyDescent="0.35">
      <c r="A6">
        <v>2022</v>
      </c>
      <c r="B6" s="4" t="s">
        <v>454</v>
      </c>
    </row>
    <row r="7" spans="1:18" x14ac:dyDescent="0.35">
      <c r="B7" t="s">
        <v>470</v>
      </c>
      <c r="I7">
        <v>1</v>
      </c>
    </row>
    <row r="8" spans="1:18" x14ac:dyDescent="0.35">
      <c r="B8" t="s">
        <v>455</v>
      </c>
    </row>
    <row r="9" spans="1:18" x14ac:dyDescent="0.35">
      <c r="B9" t="s">
        <v>456</v>
      </c>
    </row>
    <row r="10" spans="1:18" x14ac:dyDescent="0.35">
      <c r="B10" t="s">
        <v>457</v>
      </c>
      <c r="E10" t="s">
        <v>459</v>
      </c>
    </row>
    <row r="11" spans="1:18" x14ac:dyDescent="0.35">
      <c r="B11" t="s">
        <v>458</v>
      </c>
      <c r="H11">
        <f>7/60</f>
        <v>0.11666666666666667</v>
      </c>
    </row>
    <row r="12" spans="1:18" x14ac:dyDescent="0.35">
      <c r="B12" t="s">
        <v>588</v>
      </c>
      <c r="N12" s="65" t="s">
        <v>579</v>
      </c>
      <c r="O12" s="17"/>
      <c r="P12" s="16"/>
      <c r="Q12" s="65" t="s">
        <v>510</v>
      </c>
      <c r="R12" s="17"/>
    </row>
    <row r="13" spans="1:18" x14ac:dyDescent="0.35">
      <c r="L13" s="4" t="s">
        <v>533</v>
      </c>
      <c r="M13" s="4" t="s">
        <v>25</v>
      </c>
      <c r="N13" s="66" t="s">
        <v>472</v>
      </c>
      <c r="O13" s="67" t="s">
        <v>536</v>
      </c>
      <c r="P13" s="68" t="s">
        <v>581</v>
      </c>
      <c r="Q13" s="66" t="s">
        <v>472</v>
      </c>
      <c r="R13" s="67" t="s">
        <v>536</v>
      </c>
    </row>
    <row r="14" spans="1:18" x14ac:dyDescent="0.35">
      <c r="A14">
        <v>2019</v>
      </c>
      <c r="B14" s="4" t="s">
        <v>460</v>
      </c>
      <c r="K14">
        <v>3</v>
      </c>
      <c r="L14" s="39" t="s">
        <v>541</v>
      </c>
      <c r="M14" s="16">
        <v>100</v>
      </c>
      <c r="N14" s="9">
        <v>0.89</v>
      </c>
      <c r="O14" s="59"/>
      <c r="P14" s="59"/>
      <c r="Q14" s="62">
        <v>0.05</v>
      </c>
      <c r="R14" s="39"/>
    </row>
    <row r="15" spans="1:18" x14ac:dyDescent="0.35">
      <c r="B15" t="s">
        <v>471</v>
      </c>
      <c r="K15">
        <v>4</v>
      </c>
      <c r="L15" s="40" t="s">
        <v>542</v>
      </c>
      <c r="M15">
        <v>17</v>
      </c>
      <c r="N15" s="10">
        <v>0.89</v>
      </c>
      <c r="O15" s="60"/>
      <c r="P15" s="60"/>
      <c r="Q15" s="63"/>
      <c r="R15" s="40"/>
    </row>
    <row r="16" spans="1:18" x14ac:dyDescent="0.35">
      <c r="B16" t="s">
        <v>461</v>
      </c>
      <c r="K16">
        <v>5</v>
      </c>
      <c r="L16" s="40" t="s">
        <v>543</v>
      </c>
      <c r="M16">
        <v>63</v>
      </c>
      <c r="N16" s="10">
        <v>0.74</v>
      </c>
      <c r="O16" s="60"/>
      <c r="P16" s="60"/>
      <c r="Q16" s="63">
        <v>0.02</v>
      </c>
      <c r="R16" s="40"/>
    </row>
    <row r="17" spans="1:19" x14ac:dyDescent="0.35">
      <c r="B17" t="s">
        <v>462</v>
      </c>
      <c r="K17">
        <v>6</v>
      </c>
      <c r="L17" s="40" t="s">
        <v>544</v>
      </c>
      <c r="M17">
        <v>51</v>
      </c>
      <c r="N17" s="57">
        <v>0.91600000000000004</v>
      </c>
      <c r="O17" s="60"/>
      <c r="P17" s="60"/>
      <c r="Q17" s="63">
        <v>0.04</v>
      </c>
      <c r="R17" s="40"/>
    </row>
    <row r="18" spans="1:19" x14ac:dyDescent="0.35">
      <c r="B18" t="s">
        <v>478</v>
      </c>
      <c r="K18">
        <v>7</v>
      </c>
      <c r="L18" s="40" t="s">
        <v>545</v>
      </c>
      <c r="M18">
        <v>92</v>
      </c>
      <c r="N18" s="57">
        <v>0.91400000000000003</v>
      </c>
      <c r="O18" s="61">
        <v>0.752</v>
      </c>
      <c r="P18" s="69" t="s">
        <v>450</v>
      </c>
      <c r="Q18" s="63"/>
      <c r="R18" s="40"/>
      <c r="S18" t="s">
        <v>582</v>
      </c>
    </row>
    <row r="19" spans="1:19" x14ac:dyDescent="0.35">
      <c r="B19" t="s">
        <v>587</v>
      </c>
      <c r="L19" s="40"/>
      <c r="N19" s="57"/>
      <c r="O19" s="61"/>
      <c r="P19" s="69"/>
      <c r="Q19" s="63"/>
      <c r="R19" s="40"/>
    </row>
    <row r="20" spans="1:19" x14ac:dyDescent="0.35">
      <c r="K20">
        <v>8</v>
      </c>
      <c r="L20" s="40" t="s">
        <v>546</v>
      </c>
      <c r="M20">
        <v>74</v>
      </c>
      <c r="N20" s="10">
        <v>0.81</v>
      </c>
      <c r="O20" s="61">
        <v>0.36</v>
      </c>
      <c r="P20" s="70">
        <v>7.0000000000000007E-2</v>
      </c>
      <c r="Q20" s="63"/>
      <c r="R20" s="40"/>
    </row>
    <row r="21" spans="1:19" x14ac:dyDescent="0.35">
      <c r="A21" s="23" t="s">
        <v>477</v>
      </c>
      <c r="K21">
        <v>9</v>
      </c>
      <c r="L21" s="40" t="s">
        <v>559</v>
      </c>
      <c r="M21">
        <v>26</v>
      </c>
      <c r="N21" s="10">
        <v>0.81</v>
      </c>
      <c r="O21" s="60"/>
      <c r="P21" s="60"/>
      <c r="Q21" s="63">
        <v>0.08</v>
      </c>
      <c r="R21" s="57">
        <v>0.104</v>
      </c>
    </row>
    <row r="22" spans="1:19" x14ac:dyDescent="0.35">
      <c r="B22" t="s">
        <v>472</v>
      </c>
      <c r="C22" t="s">
        <v>365</v>
      </c>
      <c r="D22" t="s">
        <v>518</v>
      </c>
      <c r="K22">
        <v>10</v>
      </c>
      <c r="L22" s="40" t="s">
        <v>560</v>
      </c>
      <c r="M22">
        <v>134</v>
      </c>
      <c r="N22" s="10">
        <v>0.78</v>
      </c>
      <c r="O22" s="60"/>
      <c r="P22" s="60"/>
      <c r="Q22" s="63"/>
      <c r="R22" s="40"/>
    </row>
    <row r="23" spans="1:19" x14ac:dyDescent="0.35">
      <c r="A23" t="s">
        <v>515</v>
      </c>
      <c r="B23" s="5">
        <v>0.78</v>
      </c>
      <c r="C23" s="5">
        <v>0.85</v>
      </c>
      <c r="D23">
        <v>0.68</v>
      </c>
      <c r="K23">
        <v>11</v>
      </c>
      <c r="L23" s="40" t="s">
        <v>577</v>
      </c>
      <c r="M23">
        <v>68</v>
      </c>
      <c r="N23" s="10">
        <v>0.67</v>
      </c>
      <c r="O23" s="11">
        <v>0.48</v>
      </c>
      <c r="P23" s="71">
        <v>0.01</v>
      </c>
      <c r="Q23" s="64">
        <v>0.154</v>
      </c>
      <c r="R23" s="64">
        <v>0.20599999999999999</v>
      </c>
      <c r="S23" t="s">
        <v>580</v>
      </c>
    </row>
    <row r="24" spans="1:19" x14ac:dyDescent="0.35">
      <c r="A24" t="s">
        <v>516</v>
      </c>
      <c r="B24" s="5">
        <v>0.78</v>
      </c>
      <c r="C24" s="5">
        <v>1</v>
      </c>
      <c r="D24">
        <v>0.16</v>
      </c>
      <c r="L24" s="42" t="s">
        <v>547</v>
      </c>
      <c r="M24" s="43">
        <f>SUM(M14:M23)</f>
        <v>625</v>
      </c>
      <c r="N24" s="58">
        <f>AVERAGE(N14:N23)</f>
        <v>0.82444444444444454</v>
      </c>
    </row>
    <row r="25" spans="1:19" x14ac:dyDescent="0.35">
      <c r="A25" t="s">
        <v>517</v>
      </c>
      <c r="B25" s="5">
        <v>0.82</v>
      </c>
      <c r="C25" s="5">
        <v>0.94</v>
      </c>
      <c r="D25">
        <v>0.28000000000000003</v>
      </c>
    </row>
    <row r="26" spans="1:19" x14ac:dyDescent="0.35">
      <c r="A26" t="s">
        <v>510</v>
      </c>
      <c r="B26" s="5">
        <v>0</v>
      </c>
      <c r="C26" s="5">
        <v>0</v>
      </c>
    </row>
    <row r="28" spans="1:19" x14ac:dyDescent="0.35">
      <c r="A28" s="23" t="s">
        <v>476</v>
      </c>
    </row>
    <row r="29" spans="1:19" x14ac:dyDescent="0.35">
      <c r="B29" t="s">
        <v>472</v>
      </c>
      <c r="C29" t="s">
        <v>365</v>
      </c>
      <c r="D29" t="s">
        <v>475</v>
      </c>
    </row>
    <row r="30" spans="1:19" x14ac:dyDescent="0.35">
      <c r="A30" t="s">
        <v>515</v>
      </c>
      <c r="B30" s="5">
        <v>0.5</v>
      </c>
      <c r="C30" s="5">
        <v>0.71</v>
      </c>
      <c r="D30">
        <v>0.4</v>
      </c>
    </row>
    <row r="31" spans="1:19" x14ac:dyDescent="0.35">
      <c r="A31" t="s">
        <v>516</v>
      </c>
      <c r="B31" s="5">
        <v>0.75</v>
      </c>
      <c r="C31" s="5">
        <v>1</v>
      </c>
      <c r="D31">
        <v>0.23</v>
      </c>
    </row>
    <row r="32" spans="1:19" x14ac:dyDescent="0.35">
      <c r="A32" t="s">
        <v>517</v>
      </c>
      <c r="B32" s="5">
        <v>0.8</v>
      </c>
      <c r="C32" s="5">
        <v>0.86</v>
      </c>
      <c r="D32">
        <v>0.76</v>
      </c>
    </row>
    <row r="33" spans="1:18" x14ac:dyDescent="0.35">
      <c r="B33" t="s">
        <v>419</v>
      </c>
    </row>
    <row r="35" spans="1:18" x14ac:dyDescent="0.35">
      <c r="A35">
        <v>1971</v>
      </c>
      <c r="B35" s="4" t="s">
        <v>463</v>
      </c>
      <c r="R35">
        <v>3</v>
      </c>
    </row>
    <row r="36" spans="1:18" x14ac:dyDescent="0.35">
      <c r="B36" t="s">
        <v>469</v>
      </c>
    </row>
    <row r="37" spans="1:18" x14ac:dyDescent="0.35">
      <c r="B37" t="s">
        <v>464</v>
      </c>
      <c r="F37" t="s">
        <v>466</v>
      </c>
    </row>
    <row r="38" spans="1:18" x14ac:dyDescent="0.35">
      <c r="B38" t="s">
        <v>465</v>
      </c>
    </row>
    <row r="39" spans="1:18" x14ac:dyDescent="0.35">
      <c r="B39" t="s">
        <v>467</v>
      </c>
    </row>
    <row r="40" spans="1:18" x14ac:dyDescent="0.35">
      <c r="B40" t="s">
        <v>468</v>
      </c>
    </row>
    <row r="43" spans="1:18" x14ac:dyDescent="0.35">
      <c r="A43">
        <v>2014</v>
      </c>
      <c r="B43" s="4" t="s">
        <v>479</v>
      </c>
      <c r="O43">
        <v>4</v>
      </c>
    </row>
    <row r="44" spans="1:18" x14ac:dyDescent="0.35">
      <c r="B44" t="s">
        <v>486</v>
      </c>
    </row>
    <row r="45" spans="1:18" x14ac:dyDescent="0.35">
      <c r="B45" t="s">
        <v>480</v>
      </c>
    </row>
    <row r="46" spans="1:18" x14ac:dyDescent="0.35">
      <c r="A46" t="s">
        <v>253</v>
      </c>
      <c r="D46" t="s">
        <v>483</v>
      </c>
    </row>
    <row r="47" spans="1:18" x14ac:dyDescent="0.35">
      <c r="A47" t="s">
        <v>481</v>
      </c>
      <c r="B47" s="1">
        <v>0.73299999999999998</v>
      </c>
      <c r="D47" t="s">
        <v>2</v>
      </c>
      <c r="E47" t="s">
        <v>472</v>
      </c>
      <c r="F47" t="s">
        <v>484</v>
      </c>
    </row>
    <row r="48" spans="1:18" x14ac:dyDescent="0.35">
      <c r="A48" t="s">
        <v>482</v>
      </c>
      <c r="B48" s="5">
        <v>0.67</v>
      </c>
      <c r="D48" s="52">
        <v>614</v>
      </c>
      <c r="E48" s="52">
        <v>1059</v>
      </c>
      <c r="F48" s="52">
        <v>1233</v>
      </c>
    </row>
    <row r="49" spans="1:14" x14ac:dyDescent="0.35">
      <c r="A49" t="s">
        <v>474</v>
      </c>
      <c r="B49" s="5">
        <v>0.89</v>
      </c>
    </row>
    <row r="55" spans="1:14" x14ac:dyDescent="0.35">
      <c r="A55">
        <v>2018</v>
      </c>
      <c r="B55" s="4" t="s">
        <v>485</v>
      </c>
      <c r="N55">
        <v>5</v>
      </c>
    </row>
    <row r="56" spans="1:14" x14ac:dyDescent="0.35">
      <c r="B56" t="s">
        <v>487</v>
      </c>
    </row>
    <row r="57" spans="1:14" x14ac:dyDescent="0.35">
      <c r="B57" t="s">
        <v>489</v>
      </c>
    </row>
    <row r="58" spans="1:14" x14ac:dyDescent="0.35">
      <c r="B58" t="s">
        <v>488</v>
      </c>
    </row>
    <row r="59" spans="1:14" x14ac:dyDescent="0.35">
      <c r="B59" t="s">
        <v>490</v>
      </c>
    </row>
    <row r="65" spans="1:17" x14ac:dyDescent="0.35">
      <c r="A65">
        <v>2022</v>
      </c>
      <c r="B65" s="4" t="s">
        <v>491</v>
      </c>
      <c r="Q65">
        <v>6</v>
      </c>
    </row>
    <row r="66" spans="1:17" x14ac:dyDescent="0.35">
      <c r="B66" t="s">
        <v>492</v>
      </c>
    </row>
    <row r="67" spans="1:17" x14ac:dyDescent="0.35">
      <c r="B67" t="s">
        <v>493</v>
      </c>
    </row>
    <row r="68" spans="1:17" x14ac:dyDescent="0.35">
      <c r="B68" t="s">
        <v>494</v>
      </c>
    </row>
    <row r="70" spans="1:17" x14ac:dyDescent="0.35">
      <c r="A70" t="s">
        <v>20</v>
      </c>
    </row>
    <row r="71" spans="1:17" x14ac:dyDescent="0.35">
      <c r="A71" t="s">
        <v>473</v>
      </c>
      <c r="B71" s="1">
        <v>0.54900000000000004</v>
      </c>
    </row>
    <row r="72" spans="1:17" x14ac:dyDescent="0.35">
      <c r="A72" t="s">
        <v>564</v>
      </c>
      <c r="B72" s="1">
        <v>0.79400000000000004</v>
      </c>
    </row>
    <row r="73" spans="1:17" x14ac:dyDescent="0.35">
      <c r="A73" t="s">
        <v>474</v>
      </c>
      <c r="B73" s="1">
        <v>0.91600000000000004</v>
      </c>
    </row>
    <row r="74" spans="1:17" x14ac:dyDescent="0.35">
      <c r="A74" t="s">
        <v>105</v>
      </c>
      <c r="B74" s="1">
        <v>3.9E-2</v>
      </c>
      <c r="C74" t="s">
        <v>578</v>
      </c>
    </row>
    <row r="76" spans="1:17" x14ac:dyDescent="0.35">
      <c r="A76">
        <v>2024</v>
      </c>
      <c r="B76" s="4" t="s">
        <v>513</v>
      </c>
      <c r="N76">
        <v>7</v>
      </c>
    </row>
    <row r="77" spans="1:17" x14ac:dyDescent="0.35">
      <c r="B77" t="s">
        <v>538</v>
      </c>
    </row>
    <row r="78" spans="1:17" x14ac:dyDescent="0.35">
      <c r="B78" t="s">
        <v>534</v>
      </c>
    </row>
    <row r="79" spans="1:17" x14ac:dyDescent="0.35">
      <c r="B79" t="s">
        <v>472</v>
      </c>
      <c r="C79" t="s">
        <v>536</v>
      </c>
    </row>
    <row r="80" spans="1:17" x14ac:dyDescent="0.35">
      <c r="A80" t="s">
        <v>535</v>
      </c>
      <c r="B80" s="1">
        <v>8.5999999999999993E-2</v>
      </c>
      <c r="C80" s="1">
        <v>0.248</v>
      </c>
    </row>
    <row r="81" spans="1:17" x14ac:dyDescent="0.35">
      <c r="A81" t="s">
        <v>537</v>
      </c>
      <c r="B81">
        <f>100-8.6</f>
        <v>91.4</v>
      </c>
      <c r="C81">
        <f>100-24.8</f>
        <v>75.2</v>
      </c>
    </row>
    <row r="84" spans="1:17" x14ac:dyDescent="0.35">
      <c r="A84">
        <v>2023</v>
      </c>
      <c r="B84" s="4" t="s">
        <v>514</v>
      </c>
      <c r="J84">
        <v>8</v>
      </c>
    </row>
    <row r="85" spans="1:17" x14ac:dyDescent="0.35">
      <c r="B85" t="s">
        <v>539</v>
      </c>
    </row>
    <row r="86" spans="1:17" x14ac:dyDescent="0.35">
      <c r="B86" t="s">
        <v>472</v>
      </c>
      <c r="C86" t="s">
        <v>536</v>
      </c>
    </row>
    <row r="87" spans="1:17" x14ac:dyDescent="0.35">
      <c r="A87" t="s">
        <v>25</v>
      </c>
      <c r="B87">
        <v>74</v>
      </c>
      <c r="C87">
        <v>48</v>
      </c>
    </row>
    <row r="88" spans="1:17" x14ac:dyDescent="0.35">
      <c r="A88" t="s">
        <v>540</v>
      </c>
      <c r="B88" s="5">
        <v>0.81</v>
      </c>
      <c r="C88" s="5">
        <v>0.36</v>
      </c>
    </row>
    <row r="89" spans="1:17" x14ac:dyDescent="0.35">
      <c r="A89" t="s">
        <v>105</v>
      </c>
      <c r="B89" s="1">
        <v>8.1000000000000003E-2</v>
      </c>
      <c r="C89" s="1">
        <v>0.104</v>
      </c>
    </row>
    <row r="93" spans="1:17" x14ac:dyDescent="0.35">
      <c r="A93">
        <v>2011</v>
      </c>
      <c r="B93" s="4" t="s">
        <v>548</v>
      </c>
      <c r="Q93">
        <v>9</v>
      </c>
    </row>
    <row r="94" spans="1:17" x14ac:dyDescent="0.35">
      <c r="B94" t="s">
        <v>549</v>
      </c>
    </row>
    <row r="95" spans="1:17" x14ac:dyDescent="0.35">
      <c r="B95" t="s">
        <v>550</v>
      </c>
    </row>
    <row r="96" spans="1:17" x14ac:dyDescent="0.35">
      <c r="B96" t="s">
        <v>551</v>
      </c>
    </row>
    <row r="97" spans="1:8" x14ac:dyDescent="0.35">
      <c r="B97" t="s">
        <v>567</v>
      </c>
    </row>
    <row r="99" spans="1:8" x14ac:dyDescent="0.35">
      <c r="F99" t="s">
        <v>566</v>
      </c>
    </row>
    <row r="100" spans="1:8" x14ac:dyDescent="0.35">
      <c r="A100" s="4" t="s">
        <v>556</v>
      </c>
      <c r="B100" t="s">
        <v>555</v>
      </c>
      <c r="C100" t="s">
        <v>536</v>
      </c>
      <c r="D100" t="s">
        <v>557</v>
      </c>
      <c r="F100" t="s">
        <v>555</v>
      </c>
      <c r="G100" t="s">
        <v>536</v>
      </c>
    </row>
    <row r="101" spans="1:8" x14ac:dyDescent="0.35">
      <c r="A101" t="s">
        <v>552</v>
      </c>
      <c r="B101" s="1">
        <v>0.60499999999999998</v>
      </c>
      <c r="C101" s="1">
        <v>0.10100000000000001</v>
      </c>
      <c r="D101">
        <v>6.1999999999999998E-3</v>
      </c>
    </row>
    <row r="102" spans="1:8" x14ac:dyDescent="0.35">
      <c r="A102" t="s">
        <v>553</v>
      </c>
      <c r="B102" s="1">
        <v>0.60499999999999998</v>
      </c>
      <c r="C102" s="1">
        <v>0.20799999999999999</v>
      </c>
      <c r="D102">
        <v>1.2E-2</v>
      </c>
    </row>
    <row r="103" spans="1:8" x14ac:dyDescent="0.35">
      <c r="A103" t="s">
        <v>554</v>
      </c>
      <c r="B103" s="5">
        <v>0.81</v>
      </c>
      <c r="C103" s="5">
        <v>0.73</v>
      </c>
      <c r="D103" t="s">
        <v>558</v>
      </c>
      <c r="F103" s="1">
        <v>0.64100000000000001</v>
      </c>
      <c r="G103" s="1">
        <v>0.59199999999999997</v>
      </c>
    </row>
    <row r="108" spans="1:8" x14ac:dyDescent="0.35">
      <c r="A108">
        <v>2017</v>
      </c>
      <c r="B108" s="4" t="s">
        <v>561</v>
      </c>
      <c r="H108">
        <v>10</v>
      </c>
    </row>
    <row r="109" spans="1:8" x14ac:dyDescent="0.35">
      <c r="B109" t="s">
        <v>562</v>
      </c>
    </row>
    <row r="110" spans="1:8" x14ac:dyDescent="0.35">
      <c r="B110" t="s">
        <v>563</v>
      </c>
    </row>
    <row r="111" spans="1:8" x14ac:dyDescent="0.35">
      <c r="A111" t="s">
        <v>20</v>
      </c>
      <c r="D111" t="s">
        <v>566</v>
      </c>
    </row>
    <row r="112" spans="1:8" x14ac:dyDescent="0.35">
      <c r="A112" t="s">
        <v>473</v>
      </c>
      <c r="B112" s="5">
        <v>0.32</v>
      </c>
      <c r="D112" s="5">
        <v>0.15</v>
      </c>
    </row>
    <row r="113" spans="1:5" x14ac:dyDescent="0.35">
      <c r="A113" t="s">
        <v>564</v>
      </c>
      <c r="B113" s="5">
        <v>0.49</v>
      </c>
      <c r="D113" s="5">
        <v>0.35</v>
      </c>
    </row>
    <row r="114" spans="1:5" x14ac:dyDescent="0.35">
      <c r="A114" t="s">
        <v>474</v>
      </c>
      <c r="B114" s="5">
        <v>0.78</v>
      </c>
      <c r="D114" s="5">
        <v>0.6</v>
      </c>
    </row>
    <row r="115" spans="1:5" x14ac:dyDescent="0.35">
      <c r="A115" t="s">
        <v>105</v>
      </c>
      <c r="B115" s="5">
        <v>7.0000000000000007E-2</v>
      </c>
      <c r="C115" t="s">
        <v>565</v>
      </c>
    </row>
    <row r="118" spans="1:5" x14ac:dyDescent="0.35">
      <c r="A118">
        <v>2018</v>
      </c>
      <c r="B118" s="4" t="s">
        <v>568</v>
      </c>
    </row>
    <row r="119" spans="1:5" x14ac:dyDescent="0.35">
      <c r="B119" t="s">
        <v>569</v>
      </c>
    </row>
    <row r="120" spans="1:5" x14ac:dyDescent="0.35">
      <c r="B120" t="s">
        <v>571</v>
      </c>
      <c r="E120" t="s">
        <v>572</v>
      </c>
    </row>
    <row r="122" spans="1:5" x14ac:dyDescent="0.35">
      <c r="A122" t="s">
        <v>20</v>
      </c>
      <c r="B122" t="s">
        <v>555</v>
      </c>
      <c r="C122" t="s">
        <v>536</v>
      </c>
    </row>
    <row r="123" spans="1:5" x14ac:dyDescent="0.35">
      <c r="A123" t="s">
        <v>473</v>
      </c>
    </row>
    <row r="124" spans="1:5" x14ac:dyDescent="0.35">
      <c r="A124" t="s">
        <v>564</v>
      </c>
    </row>
    <row r="125" spans="1:5" x14ac:dyDescent="0.35">
      <c r="A125" t="s">
        <v>474</v>
      </c>
    </row>
    <row r="126" spans="1:5" x14ac:dyDescent="0.35">
      <c r="A126" t="s">
        <v>570</v>
      </c>
    </row>
    <row r="127" spans="1:5" x14ac:dyDescent="0.35">
      <c r="A127" t="s">
        <v>105</v>
      </c>
    </row>
    <row r="129" spans="1:12" x14ac:dyDescent="0.35">
      <c r="A129">
        <v>2017</v>
      </c>
      <c r="B129" s="4" t="s">
        <v>573</v>
      </c>
      <c r="L129">
        <v>11</v>
      </c>
    </row>
    <row r="130" spans="1:12" x14ac:dyDescent="0.35">
      <c r="B130" t="s">
        <v>574</v>
      </c>
    </row>
    <row r="131" spans="1:12" x14ac:dyDescent="0.35">
      <c r="B131" t="s">
        <v>575</v>
      </c>
      <c r="F131" t="s">
        <v>566</v>
      </c>
    </row>
    <row r="133" spans="1:12" x14ac:dyDescent="0.35">
      <c r="A133" t="s">
        <v>20</v>
      </c>
      <c r="B133" t="s">
        <v>555</v>
      </c>
      <c r="C133" t="s">
        <v>536</v>
      </c>
      <c r="D133" t="s">
        <v>475</v>
      </c>
      <c r="F133" t="s">
        <v>555</v>
      </c>
      <c r="G133" t="s">
        <v>536</v>
      </c>
    </row>
    <row r="134" spans="1:12" x14ac:dyDescent="0.35">
      <c r="A134" t="s">
        <v>473</v>
      </c>
      <c r="B134" s="5">
        <v>0.3</v>
      </c>
      <c r="C134" s="5">
        <v>0.43</v>
      </c>
      <c r="D134">
        <v>0.25</v>
      </c>
      <c r="F134" s="5">
        <v>0.16</v>
      </c>
      <c r="G134" s="5">
        <v>0.28999999999999998</v>
      </c>
    </row>
    <row r="135" spans="1:12" x14ac:dyDescent="0.35">
      <c r="A135" t="s">
        <v>564</v>
      </c>
      <c r="B135" s="5">
        <v>0.36</v>
      </c>
      <c r="C135" s="5">
        <v>0.45</v>
      </c>
      <c r="D135">
        <v>0.67</v>
      </c>
      <c r="F135" s="5">
        <v>0.24</v>
      </c>
      <c r="G135" s="5">
        <v>0.35</v>
      </c>
    </row>
    <row r="136" spans="1:12" x14ac:dyDescent="0.35">
      <c r="A136" t="s">
        <v>474</v>
      </c>
      <c r="B136" s="5">
        <v>0.67</v>
      </c>
      <c r="C136" s="5">
        <v>0.48</v>
      </c>
      <c r="D136">
        <v>0.01</v>
      </c>
      <c r="F136" s="5">
        <v>0.67</v>
      </c>
      <c r="G136" s="5">
        <v>0.38</v>
      </c>
    </row>
    <row r="137" spans="1:12" x14ac:dyDescent="0.35">
      <c r="A137" t="s">
        <v>570</v>
      </c>
      <c r="B137" s="5">
        <v>0.96</v>
      </c>
      <c r="C137" s="5">
        <v>0.84</v>
      </c>
    </row>
    <row r="138" spans="1:12" x14ac:dyDescent="0.35">
      <c r="A138" t="s">
        <v>105</v>
      </c>
      <c r="B138" s="1">
        <v>0.154</v>
      </c>
      <c r="C138" s="1">
        <v>0.20599999999999999</v>
      </c>
    </row>
    <row r="139" spans="1:12" x14ac:dyDescent="0.35">
      <c r="A139" t="s">
        <v>576</v>
      </c>
      <c r="F139" s="5">
        <v>0.08</v>
      </c>
      <c r="G139" s="5">
        <v>0.27</v>
      </c>
      <c r="H139">
        <v>0.01</v>
      </c>
    </row>
    <row r="146" spans="9:12" x14ac:dyDescent="0.35">
      <c r="I146" s="4"/>
      <c r="J146" s="23" t="s">
        <v>583</v>
      </c>
      <c r="K146" s="23" t="s">
        <v>584</v>
      </c>
      <c r="L146" s="23" t="s">
        <v>585</v>
      </c>
    </row>
    <row r="147" spans="9:12" x14ac:dyDescent="0.35">
      <c r="I147" s="39" t="s">
        <v>536</v>
      </c>
      <c r="J147" s="15">
        <v>100</v>
      </c>
      <c r="K147" s="72">
        <v>1200</v>
      </c>
      <c r="L147" s="73">
        <f>J147*K147</f>
        <v>120000</v>
      </c>
    </row>
    <row r="148" spans="9:12" x14ac:dyDescent="0.35">
      <c r="I148" s="41" t="s">
        <v>509</v>
      </c>
      <c r="J148" s="18">
        <v>20</v>
      </c>
      <c r="K148" s="74">
        <v>90000</v>
      </c>
      <c r="L148" s="75">
        <f t="shared" ref="L148" si="0">J148*K148</f>
        <v>1800000</v>
      </c>
    </row>
    <row r="149" spans="9:12" x14ac:dyDescent="0.35">
      <c r="K149" s="76" t="s">
        <v>547</v>
      </c>
      <c r="L149" s="77">
        <f>SUM(L147:L148)</f>
        <v>1920000</v>
      </c>
    </row>
    <row r="150" spans="9:12" x14ac:dyDescent="0.35">
      <c r="I150" s="39" t="s">
        <v>11</v>
      </c>
      <c r="J150" s="15">
        <v>100</v>
      </c>
      <c r="K150" s="72">
        <v>25000</v>
      </c>
      <c r="L150" s="73">
        <f>J150*K150</f>
        <v>2500000</v>
      </c>
    </row>
    <row r="151" spans="9:12" x14ac:dyDescent="0.35">
      <c r="I151" s="41" t="s">
        <v>509</v>
      </c>
      <c r="J151" s="18">
        <v>10</v>
      </c>
      <c r="K151" s="74">
        <v>90000</v>
      </c>
      <c r="L151" s="75">
        <f>J151*K151</f>
        <v>900000</v>
      </c>
    </row>
    <row r="152" spans="9:12" x14ac:dyDescent="0.35">
      <c r="K152" s="76" t="s">
        <v>547</v>
      </c>
      <c r="L152" s="77">
        <f>SUM(L150:L151)</f>
        <v>3400000</v>
      </c>
    </row>
    <row r="153" spans="9:12" x14ac:dyDescent="0.35">
      <c r="I153" s="39" t="s">
        <v>586</v>
      </c>
      <c r="J153" s="15">
        <v>100</v>
      </c>
      <c r="K153" s="72">
        <v>3000</v>
      </c>
      <c r="L153" s="73">
        <f>J153*K153</f>
        <v>300000</v>
      </c>
    </row>
    <row r="154" spans="9:12" x14ac:dyDescent="0.35">
      <c r="I154" s="41" t="s">
        <v>509</v>
      </c>
      <c r="J154" s="18">
        <v>10</v>
      </c>
      <c r="K154" s="74">
        <v>90000</v>
      </c>
      <c r="L154" s="75">
        <f>J154*K154</f>
        <v>900000</v>
      </c>
    </row>
    <row r="155" spans="9:12" x14ac:dyDescent="0.35">
      <c r="K155" s="76" t="s">
        <v>547</v>
      </c>
      <c r="L155" s="77">
        <f>SUM(L153:L154)</f>
        <v>1200000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F971-E367-4AD4-BF11-59351A6BEC74}">
  <dimension ref="A3:A5"/>
  <sheetViews>
    <sheetView tabSelected="1" workbookViewId="0">
      <selection activeCell="P4" sqref="P4"/>
    </sheetView>
  </sheetViews>
  <sheetFormatPr defaultRowHeight="14.5" x14ac:dyDescent="0.35"/>
  <sheetData>
    <row r="3" spans="1:1" x14ac:dyDescent="0.35">
      <c r="A3" t="s">
        <v>603</v>
      </c>
    </row>
    <row r="5" spans="1:1" x14ac:dyDescent="0.35">
      <c r="A5" t="s">
        <v>604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884E-B733-4EFD-9677-6057AAE5A4A7}">
  <dimension ref="A2:N66"/>
  <sheetViews>
    <sheetView topLeftCell="A28" workbookViewId="0">
      <selection activeCell="H72" sqref="H72"/>
    </sheetView>
  </sheetViews>
  <sheetFormatPr defaultRowHeight="14.5" x14ac:dyDescent="0.35"/>
  <cols>
    <col min="1" max="1" width="19.90625" customWidth="1"/>
    <col min="9" max="9" width="10.36328125" customWidth="1"/>
  </cols>
  <sheetData>
    <row r="2" spans="2:2" x14ac:dyDescent="0.35">
      <c r="B2" s="4" t="s">
        <v>255</v>
      </c>
    </row>
    <row r="14" spans="2:2" x14ac:dyDescent="0.35">
      <c r="B14" s="4" t="s">
        <v>256</v>
      </c>
    </row>
    <row r="28" spans="1:2" x14ac:dyDescent="0.35">
      <c r="A28">
        <v>2024</v>
      </c>
      <c r="B28" s="4" t="s">
        <v>197</v>
      </c>
    </row>
    <row r="29" spans="1:2" x14ac:dyDescent="0.35">
      <c r="B29" t="s">
        <v>198</v>
      </c>
    </row>
    <row r="30" spans="1:2" x14ac:dyDescent="0.35">
      <c r="B30" t="s">
        <v>199</v>
      </c>
    </row>
    <row r="31" spans="1:2" x14ac:dyDescent="0.35">
      <c r="B31" t="s">
        <v>200</v>
      </c>
    </row>
    <row r="32" spans="1:2" x14ac:dyDescent="0.35">
      <c r="B32" t="s">
        <v>201</v>
      </c>
    </row>
    <row r="34" spans="1:8" x14ac:dyDescent="0.35">
      <c r="B34" t="s">
        <v>202</v>
      </c>
      <c r="C34" t="s">
        <v>203</v>
      </c>
    </row>
    <row r="35" spans="1:8" x14ac:dyDescent="0.35">
      <c r="C35" t="s">
        <v>204</v>
      </c>
    </row>
    <row r="36" spans="1:8" x14ac:dyDescent="0.35">
      <c r="C36" t="s">
        <v>205</v>
      </c>
    </row>
    <row r="37" spans="1:8" x14ac:dyDescent="0.35">
      <c r="C37" t="s">
        <v>206</v>
      </c>
    </row>
    <row r="38" spans="1:8" x14ac:dyDescent="0.35">
      <c r="C38" t="s">
        <v>207</v>
      </c>
    </row>
    <row r="40" spans="1:8" x14ac:dyDescent="0.35">
      <c r="B40" t="s">
        <v>202</v>
      </c>
      <c r="C40" t="s">
        <v>209</v>
      </c>
    </row>
    <row r="42" spans="1:8" x14ac:dyDescent="0.35">
      <c r="A42" t="s">
        <v>208</v>
      </c>
      <c r="B42" s="5">
        <v>0.73</v>
      </c>
      <c r="C42" s="5">
        <v>0.81</v>
      </c>
      <c r="D42" t="s">
        <v>210</v>
      </c>
    </row>
    <row r="43" spans="1:8" x14ac:dyDescent="0.35">
      <c r="A43" t="s">
        <v>211</v>
      </c>
      <c r="B43" s="5">
        <v>0.84</v>
      </c>
      <c r="C43" s="5">
        <v>0.88</v>
      </c>
      <c r="D43" t="s">
        <v>212</v>
      </c>
      <c r="H43" t="s">
        <v>270</v>
      </c>
    </row>
    <row r="44" spans="1:8" x14ac:dyDescent="0.35">
      <c r="A44" t="s">
        <v>36</v>
      </c>
      <c r="B44" s="5">
        <v>0.36</v>
      </c>
      <c r="C44" s="5">
        <v>0.5</v>
      </c>
      <c r="D44" t="s">
        <v>228</v>
      </c>
    </row>
    <row r="45" spans="1:8" x14ac:dyDescent="0.35">
      <c r="A45" t="s">
        <v>213</v>
      </c>
      <c r="B45" s="5">
        <v>0.45</v>
      </c>
      <c r="C45" s="5">
        <v>0.72</v>
      </c>
      <c r="D45" t="s">
        <v>215</v>
      </c>
    </row>
    <row r="46" spans="1:8" x14ac:dyDescent="0.35">
      <c r="A46" t="s">
        <v>214</v>
      </c>
      <c r="B46" s="5">
        <v>0.64</v>
      </c>
      <c r="C46" s="5">
        <v>0.72</v>
      </c>
      <c r="D46" t="s">
        <v>216</v>
      </c>
    </row>
    <row r="50" spans="1:14" x14ac:dyDescent="0.35">
      <c r="A50">
        <v>2024</v>
      </c>
      <c r="B50" s="4" t="s">
        <v>217</v>
      </c>
    </row>
    <row r="51" spans="1:14" x14ac:dyDescent="0.35">
      <c r="B51" t="s">
        <v>218</v>
      </c>
    </row>
    <row r="52" spans="1:14" x14ac:dyDescent="0.35">
      <c r="B52" t="s">
        <v>219</v>
      </c>
    </row>
    <row r="55" spans="1:14" x14ac:dyDescent="0.35">
      <c r="A55" t="s">
        <v>529</v>
      </c>
      <c r="I55" t="s">
        <v>532</v>
      </c>
    </row>
    <row r="56" spans="1:14" x14ac:dyDescent="0.35">
      <c r="A56" s="53" t="s">
        <v>519</v>
      </c>
      <c r="B56" s="43" t="s">
        <v>11</v>
      </c>
      <c r="C56" s="43" t="s">
        <v>523</v>
      </c>
      <c r="D56" s="43" t="s">
        <v>12</v>
      </c>
      <c r="E56" s="43" t="s">
        <v>365</v>
      </c>
      <c r="F56" s="45" t="s">
        <v>472</v>
      </c>
      <c r="I56" s="53" t="s">
        <v>519</v>
      </c>
      <c r="J56" s="43" t="s">
        <v>11</v>
      </c>
      <c r="K56" s="43" t="s">
        <v>523</v>
      </c>
      <c r="L56" s="43" t="s">
        <v>12</v>
      </c>
      <c r="M56" s="43" t="s">
        <v>365</v>
      </c>
      <c r="N56" s="45" t="s">
        <v>472</v>
      </c>
    </row>
    <row r="57" spans="1:14" x14ac:dyDescent="0.35">
      <c r="A57" s="39" t="s">
        <v>520</v>
      </c>
      <c r="F57" s="33"/>
      <c r="I57" s="39" t="s">
        <v>520</v>
      </c>
      <c r="J57" s="16"/>
      <c r="K57" s="16"/>
      <c r="L57" s="16"/>
      <c r="M57" s="16"/>
      <c r="N57" s="17"/>
    </row>
    <row r="58" spans="1:14" x14ac:dyDescent="0.35">
      <c r="A58" s="54" t="s">
        <v>524</v>
      </c>
      <c r="B58" s="1">
        <v>0.68899999999999995</v>
      </c>
      <c r="C58" s="50" t="s">
        <v>530</v>
      </c>
      <c r="F58" s="29"/>
      <c r="I58" s="54" t="s">
        <v>524</v>
      </c>
      <c r="J58" s="1">
        <v>0.68899999999999995</v>
      </c>
      <c r="K58" s="50" t="s">
        <v>530</v>
      </c>
      <c r="N58" s="29"/>
    </row>
    <row r="59" spans="1:14" x14ac:dyDescent="0.35">
      <c r="A59" s="54" t="s">
        <v>525</v>
      </c>
      <c r="B59" s="5">
        <v>0.87</v>
      </c>
      <c r="C59" s="50" t="s">
        <v>530</v>
      </c>
      <c r="F59" s="33"/>
      <c r="I59" s="54" t="s">
        <v>525</v>
      </c>
      <c r="J59" s="5">
        <v>0.87</v>
      </c>
      <c r="K59" s="50" t="s">
        <v>530</v>
      </c>
      <c r="N59" s="33"/>
    </row>
    <row r="60" spans="1:14" x14ac:dyDescent="0.35">
      <c r="A60" s="54" t="s">
        <v>531</v>
      </c>
      <c r="B60" s="5"/>
      <c r="F60" s="29">
        <v>0.78</v>
      </c>
      <c r="I60" s="54" t="s">
        <v>531</v>
      </c>
      <c r="J60" s="5"/>
      <c r="N60" s="29">
        <v>0.78</v>
      </c>
    </row>
    <row r="61" spans="1:14" x14ac:dyDescent="0.35">
      <c r="A61" s="40" t="s">
        <v>521</v>
      </c>
      <c r="F61" s="33"/>
      <c r="I61" s="40" t="s">
        <v>521</v>
      </c>
      <c r="N61" s="33"/>
    </row>
    <row r="62" spans="1:14" x14ac:dyDescent="0.35">
      <c r="A62" s="54" t="s">
        <v>526</v>
      </c>
      <c r="B62" s="5">
        <v>0.94</v>
      </c>
      <c r="C62" s="5">
        <v>0.56000000000000005</v>
      </c>
      <c r="D62" s="5">
        <v>0.59</v>
      </c>
      <c r="F62" s="33"/>
      <c r="I62" s="54" t="s">
        <v>526</v>
      </c>
      <c r="J62" s="5">
        <v>0.79</v>
      </c>
      <c r="K62" s="5">
        <v>0.48</v>
      </c>
      <c r="L62" s="5">
        <v>0.54</v>
      </c>
      <c r="N62" s="33"/>
    </row>
    <row r="63" spans="1:14" x14ac:dyDescent="0.35">
      <c r="A63" s="54" t="s">
        <v>527</v>
      </c>
      <c r="B63" s="5">
        <v>0.82</v>
      </c>
      <c r="C63" s="5">
        <v>0.8</v>
      </c>
      <c r="F63" s="33"/>
      <c r="I63" s="54" t="s">
        <v>527</v>
      </c>
      <c r="J63" s="5">
        <v>0.67</v>
      </c>
      <c r="K63" s="5">
        <v>0.74</v>
      </c>
      <c r="N63" s="33"/>
    </row>
    <row r="64" spans="1:14" x14ac:dyDescent="0.35">
      <c r="A64" s="54" t="s">
        <v>528</v>
      </c>
      <c r="B64" s="1">
        <v>0.68300000000000005</v>
      </c>
      <c r="D64" s="1">
        <v>0.622</v>
      </c>
      <c r="F64" s="33"/>
      <c r="I64" s="54" t="s">
        <v>528</v>
      </c>
      <c r="J64" s="50" t="s">
        <v>450</v>
      </c>
      <c r="K64" s="50" t="s">
        <v>450</v>
      </c>
      <c r="N64" s="33"/>
    </row>
    <row r="65" spans="1:14" x14ac:dyDescent="0.35">
      <c r="A65" s="54" t="s">
        <v>531</v>
      </c>
      <c r="B65" s="5"/>
      <c r="E65" s="5"/>
      <c r="F65" s="29">
        <v>0.82</v>
      </c>
      <c r="I65" s="55" t="s">
        <v>531</v>
      </c>
      <c r="J65" s="19"/>
      <c r="K65" s="19"/>
      <c r="L65" s="19"/>
      <c r="M65" s="19"/>
      <c r="N65" s="56" t="s">
        <v>450</v>
      </c>
    </row>
    <row r="66" spans="1:14" x14ac:dyDescent="0.35">
      <c r="A66" s="41" t="s">
        <v>522</v>
      </c>
      <c r="B66" s="26">
        <v>0.64</v>
      </c>
      <c r="C66" s="19"/>
      <c r="D66" s="19"/>
      <c r="E66" s="26">
        <v>0.72</v>
      </c>
      <c r="F66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015B-5796-4A98-8696-46F44A8E800F}">
  <dimension ref="A3:E34"/>
  <sheetViews>
    <sheetView workbookViewId="0">
      <selection activeCell="A15" sqref="A15"/>
    </sheetView>
  </sheetViews>
  <sheetFormatPr defaultRowHeight="14.5" x14ac:dyDescent="0.35"/>
  <cols>
    <col min="1" max="1" width="21.26953125" customWidth="1"/>
    <col min="2" max="2" width="13.453125" customWidth="1"/>
  </cols>
  <sheetData>
    <row r="3" spans="1:5" x14ac:dyDescent="0.35">
      <c r="A3" t="s">
        <v>135</v>
      </c>
    </row>
    <row r="5" spans="1:5" x14ac:dyDescent="0.35">
      <c r="A5" t="s">
        <v>136</v>
      </c>
    </row>
    <row r="6" spans="1:5" x14ac:dyDescent="0.35">
      <c r="A6" t="s">
        <v>137</v>
      </c>
    </row>
    <row r="7" spans="1:5" x14ac:dyDescent="0.35">
      <c r="A7" t="s">
        <v>138</v>
      </c>
    </row>
    <row r="8" spans="1:5" x14ac:dyDescent="0.35">
      <c r="B8" t="s">
        <v>139</v>
      </c>
    </row>
    <row r="9" spans="1:5" x14ac:dyDescent="0.35">
      <c r="B9" t="s">
        <v>140</v>
      </c>
    </row>
    <row r="10" spans="1:5" x14ac:dyDescent="0.35">
      <c r="B10" t="s">
        <v>141</v>
      </c>
    </row>
    <row r="12" spans="1:5" x14ac:dyDescent="0.35">
      <c r="A12" s="23" t="s">
        <v>142</v>
      </c>
    </row>
    <row r="13" spans="1:5" x14ac:dyDescent="0.35">
      <c r="A13" t="s">
        <v>143</v>
      </c>
    </row>
    <row r="14" spans="1:5" x14ac:dyDescent="0.35">
      <c r="B14" t="s">
        <v>144</v>
      </c>
      <c r="C14" t="s">
        <v>145</v>
      </c>
      <c r="D14" t="s">
        <v>160</v>
      </c>
      <c r="E14" t="s">
        <v>161</v>
      </c>
    </row>
    <row r="15" spans="1:5" x14ac:dyDescent="0.35">
      <c r="A15" t="s">
        <v>146</v>
      </c>
      <c r="B15" t="s">
        <v>147</v>
      </c>
      <c r="C15" t="s">
        <v>148</v>
      </c>
      <c r="D15" t="s">
        <v>162</v>
      </c>
      <c r="E15" t="s">
        <v>163</v>
      </c>
    </row>
    <row r="16" spans="1:5" x14ac:dyDescent="0.35">
      <c r="A16" t="s">
        <v>149</v>
      </c>
      <c r="B16" s="1">
        <v>0.433</v>
      </c>
      <c r="C16" s="1">
        <v>0.436</v>
      </c>
      <c r="D16" s="1">
        <v>0.58199999999999996</v>
      </c>
      <c r="E16" s="1">
        <v>0.63700000000000001</v>
      </c>
    </row>
    <row r="17" spans="1:5" x14ac:dyDescent="0.35">
      <c r="A17" t="s">
        <v>150</v>
      </c>
      <c r="B17" s="1">
        <v>0.73399999999999999</v>
      </c>
      <c r="C17" s="1">
        <v>0.70499999999999996</v>
      </c>
      <c r="D17" s="1">
        <v>0.79200000000000004</v>
      </c>
      <c r="E17" s="1">
        <v>0.85799999999999998</v>
      </c>
    </row>
    <row r="18" spans="1:5" x14ac:dyDescent="0.35">
      <c r="A18" t="s">
        <v>151</v>
      </c>
      <c r="B18" t="s">
        <v>152</v>
      </c>
      <c r="C18" t="s">
        <v>153</v>
      </c>
      <c r="D18" t="s">
        <v>165</v>
      </c>
      <c r="E18" t="s">
        <v>166</v>
      </c>
    </row>
    <row r="19" spans="1:5" x14ac:dyDescent="0.35">
      <c r="A19" t="s">
        <v>154</v>
      </c>
      <c r="B19" t="s">
        <v>155</v>
      </c>
      <c r="C19" t="s">
        <v>156</v>
      </c>
      <c r="D19" t="s">
        <v>164</v>
      </c>
      <c r="E19" t="s">
        <v>167</v>
      </c>
    </row>
    <row r="20" spans="1:5" x14ac:dyDescent="0.35">
      <c r="A20" t="s">
        <v>157</v>
      </c>
      <c r="B20" t="s">
        <v>158</v>
      </c>
      <c r="C20" t="s">
        <v>159</v>
      </c>
      <c r="D20" s="5">
        <v>0</v>
      </c>
      <c r="E20" t="s">
        <v>168</v>
      </c>
    </row>
    <row r="23" spans="1:5" x14ac:dyDescent="0.35">
      <c r="A23" t="s">
        <v>175</v>
      </c>
    </row>
    <row r="24" spans="1:5" x14ac:dyDescent="0.35">
      <c r="B24" t="s">
        <v>173</v>
      </c>
      <c r="C24" t="s">
        <v>174</v>
      </c>
    </row>
    <row r="25" spans="1:5" x14ac:dyDescent="0.35">
      <c r="A25" s="15" t="s">
        <v>169</v>
      </c>
      <c r="B25" s="24">
        <v>0.28999999999999998</v>
      </c>
      <c r="C25" s="25">
        <v>0.35</v>
      </c>
    </row>
    <row r="26" spans="1:5" x14ac:dyDescent="0.35">
      <c r="A26" s="18" t="s">
        <v>149</v>
      </c>
      <c r="B26" s="26">
        <v>0.12</v>
      </c>
      <c r="C26" s="27">
        <v>0.14000000000000001</v>
      </c>
    </row>
    <row r="27" spans="1:5" x14ac:dyDescent="0.35">
      <c r="A27" s="15" t="s">
        <v>170</v>
      </c>
      <c r="B27" s="24">
        <v>0.41</v>
      </c>
      <c r="C27" s="25">
        <v>0.54</v>
      </c>
    </row>
    <row r="28" spans="1:5" x14ac:dyDescent="0.35">
      <c r="A28" s="28" t="s">
        <v>171</v>
      </c>
      <c r="B28" s="5">
        <v>0.3</v>
      </c>
      <c r="C28" s="29">
        <v>0.41</v>
      </c>
    </row>
    <row r="29" spans="1:5" x14ac:dyDescent="0.35">
      <c r="A29" s="18" t="s">
        <v>172</v>
      </c>
      <c r="B29" s="26">
        <v>0.23</v>
      </c>
      <c r="C29" s="27">
        <v>0.27</v>
      </c>
    </row>
    <row r="30" spans="1:5" x14ac:dyDescent="0.35">
      <c r="A30" s="15" t="s">
        <v>150</v>
      </c>
      <c r="B30" s="24">
        <v>0.81</v>
      </c>
      <c r="C30" s="25">
        <v>0.83</v>
      </c>
    </row>
    <row r="31" spans="1:5" x14ac:dyDescent="0.35">
      <c r="A31" s="28" t="s">
        <v>176</v>
      </c>
      <c r="B31" s="5">
        <v>0.73</v>
      </c>
      <c r="C31" s="29">
        <v>0.83</v>
      </c>
    </row>
    <row r="32" spans="1:5" x14ac:dyDescent="0.35">
      <c r="A32" s="18" t="s">
        <v>177</v>
      </c>
      <c r="B32" s="26">
        <v>0.68</v>
      </c>
      <c r="C32" s="27">
        <v>0.81</v>
      </c>
    </row>
    <row r="34" spans="2:2" x14ac:dyDescent="0.35">
      <c r="B34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Dialysis data </vt:lpstr>
      <vt:lpstr>Trauma data</vt:lpstr>
      <vt:lpstr>Artegraft</vt:lpstr>
      <vt:lpstr>Artegraft patent lit</vt:lpstr>
      <vt:lpstr>PAD data</vt:lpstr>
      <vt:lpstr>PTFE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</dc:creator>
  <cp:lastModifiedBy>Anthony S</cp:lastModifiedBy>
  <dcterms:created xsi:type="dcterms:W3CDTF">2024-09-10T23:41:15Z</dcterms:created>
  <dcterms:modified xsi:type="dcterms:W3CDTF">2025-01-12T04:26:47Z</dcterms:modified>
</cp:coreProperties>
</file>