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576DE97-18A0-41B7-A156-C12528B96089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Eje 17.6" sheetId="1" r:id="rId1"/>
    <sheet name="Eje 17.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2" l="1"/>
  <c r="D5" i="2"/>
  <c r="F5" i="2" l="1"/>
  <c r="E5" i="2"/>
  <c r="M5" i="1" l="1"/>
  <c r="J3" i="1"/>
  <c r="N9" i="2" l="1"/>
  <c r="D6" i="2"/>
  <c r="N6" i="2" s="1"/>
  <c r="D7" i="2"/>
  <c r="N7" i="2" s="1"/>
  <c r="D8" i="2"/>
  <c r="N8" i="2" s="1"/>
  <c r="D9" i="2"/>
  <c r="E6" i="2"/>
  <c r="F6" i="2"/>
  <c r="E7" i="2"/>
  <c r="F7" i="2"/>
  <c r="E8" i="2"/>
  <c r="F8" i="2"/>
  <c r="E9" i="2"/>
  <c r="F9" i="2"/>
  <c r="J4" i="1"/>
  <c r="J5" i="1"/>
  <c r="J6" i="1"/>
  <c r="J7" i="1"/>
  <c r="J9" i="1" s="1"/>
  <c r="J8" i="1"/>
  <c r="R7" i="1" a="1"/>
  <c r="R8" i="1" s="1"/>
  <c r="M7" i="1" a="1"/>
  <c r="M7" i="1" s="1"/>
  <c r="Q5" i="1"/>
  <c r="Q4" i="1"/>
  <c r="Q3" i="1"/>
  <c r="O5" i="1"/>
  <c r="O4" i="1"/>
  <c r="O3" i="1"/>
  <c r="N5" i="1"/>
  <c r="N4" i="1"/>
  <c r="N3" i="1"/>
  <c r="M4" i="1"/>
  <c r="M3" i="1"/>
  <c r="B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F3" i="1"/>
  <c r="G9" i="1"/>
  <c r="F9" i="1"/>
  <c r="E9" i="1"/>
  <c r="D9" i="1"/>
  <c r="C9" i="1"/>
  <c r="B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E3" i="1"/>
  <c r="H5" i="2" l="1" a="1"/>
  <c r="H5" i="2" s="1"/>
  <c r="R9" i="1"/>
  <c r="R7" i="1"/>
  <c r="O9" i="1"/>
  <c r="N8" i="1"/>
  <c r="N9" i="1"/>
  <c r="M8" i="1"/>
  <c r="M9" i="1"/>
  <c r="O7" i="1"/>
  <c r="O8" i="1"/>
  <c r="N7" i="1"/>
  <c r="L5" i="2" l="1"/>
  <c r="H6" i="2"/>
  <c r="L6" i="2"/>
  <c r="K5" i="2"/>
  <c r="J6" i="2"/>
  <c r="K6" i="2"/>
  <c r="J5" i="2"/>
  <c r="I5" i="2"/>
  <c r="I6" i="2"/>
  <c r="P5" i="2" l="1" a="1"/>
  <c r="P5" i="2" s="1"/>
  <c r="H9" i="2" a="1"/>
  <c r="H10" i="2" l="1"/>
  <c r="H9" i="2"/>
  <c r="K9" i="2" s="1" a="1"/>
  <c r="I9" i="2"/>
  <c r="I10" i="2"/>
  <c r="L9" i="2" l="1"/>
  <c r="K9" i="2"/>
  <c r="L10" i="2"/>
  <c r="K10" i="2"/>
  <c r="P6" i="2" l="1"/>
  <c r="Q9" i="2" s="1" a="1"/>
  <c r="Q10" i="2" l="1"/>
  <c r="C14" i="2" s="1"/>
  <c r="Q9" i="2"/>
  <c r="C13" i="2" s="1"/>
  <c r="D17" i="2" l="1"/>
  <c r="N17" i="2" s="1"/>
  <c r="R13" i="2"/>
  <c r="F19" i="2"/>
  <c r="F21" i="2"/>
  <c r="F18" i="2"/>
  <c r="F20" i="2"/>
  <c r="F17" i="2"/>
  <c r="D21" i="2"/>
  <c r="N21" i="2" s="1"/>
  <c r="D20" i="2"/>
  <c r="N20" i="2" s="1"/>
  <c r="D18" i="2"/>
  <c r="N18" i="2" s="1"/>
  <c r="D19" i="2"/>
  <c r="N19" i="2" s="1"/>
  <c r="R14" i="2"/>
  <c r="E19" i="2"/>
  <c r="E20" i="2"/>
  <c r="E17" i="2"/>
  <c r="E21" i="2"/>
  <c r="E18" i="2"/>
  <c r="H17" i="2" l="1" a="1"/>
  <c r="L18" i="2" l="1"/>
  <c r="H18" i="2"/>
  <c r="L17" i="2"/>
  <c r="K18" i="2"/>
  <c r="H17" i="2"/>
  <c r="K17" i="2"/>
  <c r="J17" i="2"/>
  <c r="I18" i="2"/>
  <c r="J18" i="2"/>
  <c r="I17" i="2"/>
  <c r="H21" i="2" l="1" a="1"/>
  <c r="P17" i="2" a="1"/>
  <c r="P17" i="2" l="1"/>
  <c r="P18" i="2"/>
  <c r="H21" i="2"/>
  <c r="I21" i="2"/>
  <c r="H22" i="2"/>
  <c r="I22" i="2"/>
  <c r="K21" i="2" l="1" a="1"/>
  <c r="L22" i="2" l="1"/>
  <c r="L21" i="2"/>
  <c r="K21" i="2"/>
  <c r="K22" i="2"/>
  <c r="Q21" i="2" l="1" a="1"/>
  <c r="Q21" i="2" l="1"/>
  <c r="C25" i="2" s="1"/>
  <c r="Q22" i="2"/>
  <c r="C26" i="2" s="1"/>
  <c r="R26" i="2" l="1"/>
  <c r="E32" i="2"/>
  <c r="E30" i="2"/>
  <c r="E31" i="2"/>
  <c r="E29" i="2"/>
  <c r="E33" i="2"/>
  <c r="D32" i="2"/>
  <c r="N32" i="2" s="1"/>
  <c r="D29" i="2"/>
  <c r="N29" i="2" s="1"/>
  <c r="F30" i="2"/>
  <c r="D31" i="2"/>
  <c r="N31" i="2" s="1"/>
  <c r="R25" i="2"/>
  <c r="D30" i="2"/>
  <c r="N30" i="2" s="1"/>
  <c r="F32" i="2"/>
  <c r="D33" i="2"/>
  <c r="N33" i="2" s="1"/>
  <c r="F29" i="2"/>
  <c r="F31" i="2"/>
  <c r="F33" i="2"/>
  <c r="H29" i="2" l="1" a="1"/>
  <c r="K30" i="2" s="1"/>
  <c r="H30" i="2" l="1"/>
  <c r="H29" i="2"/>
  <c r="J29" i="2"/>
  <c r="I29" i="2"/>
  <c r="L30" i="2"/>
  <c r="K29" i="2"/>
  <c r="H33" i="2" s="1" a="1"/>
  <c r="L29" i="2"/>
  <c r="J30" i="2"/>
  <c r="I30" i="2"/>
  <c r="P29" i="2" l="1" a="1"/>
  <c r="P29" i="2" s="1"/>
  <c r="H33" i="2"/>
  <c r="I33" i="2"/>
  <c r="H34" i="2"/>
  <c r="I34" i="2"/>
  <c r="P30" i="2" l="1"/>
  <c r="K33" i="2" a="1"/>
  <c r="L34" i="2" l="1"/>
  <c r="K34" i="2"/>
  <c r="K33" i="2"/>
  <c r="L33" i="2"/>
  <c r="Q33" i="2" l="1" a="1"/>
  <c r="Q33" i="2" s="1"/>
  <c r="C37" i="2" s="1"/>
  <c r="Q34" i="2" l="1"/>
  <c r="C38" i="2" s="1"/>
  <c r="F45" i="2" s="1"/>
  <c r="D43" i="2"/>
  <c r="N43" i="2" s="1"/>
  <c r="R37" i="2"/>
  <c r="D42" i="2"/>
  <c r="N42" i="2" s="1"/>
  <c r="F44" i="2"/>
  <c r="D44" i="2"/>
  <c r="N44" i="2" s="1"/>
  <c r="D41" i="2"/>
  <c r="N41" i="2" s="1"/>
  <c r="E41" i="2"/>
  <c r="E44" i="2"/>
  <c r="F42" i="2" l="1"/>
  <c r="D45" i="2"/>
  <c r="N45" i="2" s="1"/>
  <c r="E45" i="2"/>
  <c r="E43" i="2"/>
  <c r="F43" i="2"/>
  <c r="E42" i="2"/>
  <c r="F41" i="2"/>
  <c r="R38" i="2"/>
  <c r="H41" i="2" l="1" a="1"/>
  <c r="K41" i="2" s="1"/>
  <c r="H42" i="2" l="1"/>
  <c r="J41" i="2"/>
  <c r="K42" i="2"/>
  <c r="H41" i="2"/>
  <c r="J42" i="2"/>
  <c r="I41" i="2"/>
  <c r="I42" i="2"/>
  <c r="L41" i="2"/>
  <c r="L42" i="2"/>
  <c r="P41" i="2" l="1" a="1"/>
  <c r="P41" i="2" s="1"/>
  <c r="H45" i="2" a="1"/>
  <c r="P42" i="2"/>
  <c r="H45" i="2" l="1"/>
  <c r="K45" i="2" s="1" a="1"/>
  <c r="L46" i="2" s="1"/>
  <c r="I46" i="2"/>
  <c r="H46" i="2"/>
  <c r="I45" i="2"/>
  <c r="L45" i="2" l="1"/>
  <c r="K45" i="2"/>
  <c r="K46" i="2"/>
  <c r="Q45" i="2" l="1" a="1"/>
  <c r="Q46" i="2" l="1"/>
  <c r="Q4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<sst xmlns="http://schemas.openxmlformats.org/spreadsheetml/2006/main" count="81" uniqueCount="44">
  <si>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X1</t>
  </si>
  <si>
    <t>X2</t>
  </si>
  <si>
    <t>Y</t>
  </si>
  <si>
    <t>X1^2</t>
  </si>
  <si>
    <t>X1X2</t>
  </si>
  <si>
    <t>X2^2</t>
  </si>
  <si>
    <t>Ʃ</t>
  </si>
  <si>
    <t>X1Y</t>
  </si>
  <si>
    <t>X2Y</t>
  </si>
  <si>
    <t>a0</t>
  </si>
  <si>
    <t>a1</t>
  </si>
  <si>
    <t>a2</t>
  </si>
  <si>
    <t>n</t>
  </si>
  <si>
    <t>Sr</t>
  </si>
  <si>
    <t>x</t>
  </si>
  <si>
    <t>y</t>
  </si>
  <si>
    <t>df/da0</t>
  </si>
  <si>
    <t>df/da1</t>
  </si>
  <si>
    <t>Z0</t>
  </si>
  <si>
    <t>transpuesta</t>
  </si>
  <si>
    <r>
      <t>[Z0]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</si>
  <si>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r>
      <t>[Z0]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 xml:space="preserve">[Z0] </t>
    </r>
  </si>
  <si>
    <r>
      <t>[[Z0]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>[Z0] ]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</si>
  <si>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t>{D}</t>
  </si>
  <si>
    <r>
      <t>[Z0]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 xml:space="preserve">{D} </t>
    </r>
  </si>
  <si>
    <t>f(x)</t>
  </si>
  <si>
    <t>ΔA</t>
  </si>
  <si>
    <t>ERROR</t>
  </si>
  <si>
    <t>Z1</t>
  </si>
  <si>
    <t>Z2</t>
  </si>
  <si>
    <t>Z3</t>
  </si>
  <si>
    <r>
      <t>[Z1]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</si>
  <si>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r>
      <t>[Z1]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 xml:space="preserve">[Z1] </t>
    </r>
  </si>
  <si>
    <r>
      <t>[[Z1]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>[Z1] ]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</si>
  <si>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[Z1]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 xml:space="preserve">{D} </t>
    </r>
  </si>
  <si>
    <r>
      <t>[Z2]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</si>
  <si>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r>
      <t>[Z2]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 xml:space="preserve">[Z2] </t>
    </r>
  </si>
  <si>
    <r>
      <t>[[Z2]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>[Z2] ]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</si>
  <si>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[Z2]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 xml:space="preserve">{D} </t>
    </r>
  </si>
  <si>
    <r>
      <t>[Z3]</t>
    </r>
    <r>
      <rPr>
        <b/>
        <vertAlign val="superscript"/>
        <sz val="11"/>
        <color theme="1"/>
        <rFont val="Calibri"/>
        <family val="2"/>
        <scheme val="minor"/>
      </rPr>
      <t>T</t>
    </r>
  </si>
  <si>
    <r>
      <t>[[Z3]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>[Z3] ]</t>
    </r>
    <r>
      <rPr>
        <b/>
        <vertAlign val="superscript"/>
        <sz val="11"/>
        <color theme="1"/>
        <rFont val="Calibri"/>
        <family val="2"/>
        <scheme val="minor"/>
      </rPr>
      <t>-1</t>
    </r>
  </si>
  <si>
    <r>
      <t>[Z3]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 xml:space="preserve">[Z3] </t>
    </r>
  </si>
  <si>
    <r>
      <t>[Z3]</t>
    </r>
    <r>
      <rPr>
        <b/>
        <vertAlign val="superscript"/>
        <sz val="11"/>
        <color theme="1"/>
        <rFont val="Calibri"/>
        <family val="2"/>
        <scheme val="minor"/>
      </rPr>
      <t xml:space="preserve">T  </t>
    </r>
    <r>
      <rPr>
        <b/>
        <sz val="11"/>
        <color theme="1"/>
        <rFont val="Calibri"/>
        <family val="2"/>
        <scheme val="minor"/>
      </rPr>
      <t xml:space="preserve">{D} </t>
    </r>
  </si>
  <si>
    <t>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</si>
</sst>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"/>
    <numFmt numFmtId="165" formatCode="0.000"/>
    <numFmt numFmtId="166" formatCode="0.0000"/>
    <numFmt numFmtId="167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2" fillId="2" borderId="0" xfId="0" applyFont="1" applyFill="1"/>
    <xf numFmtId="0" fontId="0" fillId="2" borderId="0" xfId="0" applyFill="1"/>
    <xf numFmtId="167" fontId="2" fillId="0" borderId="0" xfId="0" applyNumberFormat="1" applyFont="1" applyAlignment="1">
      <alignment horizontal="center"/>
    </xf>
    <xf numFmtId="43" fontId="0" fillId="0" borderId="0" xfId="1" applyFont="1" applyAlignment="1">
      <alignment horizontal="center"/>
    </xf>
    <xf numFmtId="166" fontId="0" fillId="0" borderId="0" xfId="0" applyNumberFormat="1"/>
    <xf numFmtId="165" fontId="0" fillId="0" borderId="0" xfId="0" applyNumberFormat="1"/>
    <xf numFmtId="0" fontId="2" fillId="0" borderId="0" xfId="0" applyFont="1" applyAlignment="1"/>
    <xf numFmtId="166" fontId="2" fillId="2" borderId="0" xfId="0" applyNumberFormat="1" applyFont="1" applyFill="1"/>
    <xf numFmtId="0" fontId="2" fillId="3" borderId="0" xfId="0" applyFont="1" applyFill="1" applyAlignment="1">
      <alignment horizontal="center"/>
    </xf>
    <xf numFmtId="166" fontId="2" fillId="3" borderId="0" xfId="0" applyNumberFormat="1" applyFont="1" applyFill="1" applyAlignment="1">
      <alignment horizontal="center"/>
    </xf>
    <xf numFmtId="166" fontId="2" fillId="0" borderId="0" xfId="0" applyNumberFormat="1" applyFont="1" applyFill="1"/>
    <xf numFmtId="10" fontId="0" fillId="5" borderId="0" xfId="2" applyNumberFormat="1" applyFont="1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0"/>
  <sheetViews>
    <sheetView zoomScale="115" zoomScaleNormal="115" workbookViewId="0">
      <selection activeCell="M6" sqref="M6"/>
    </sheetView>
  </sheetViews>
  <sheetFormatPr baseColWidth="10" defaultColWidth="9.140625" defaultRowHeight="15" x14ac:dyDescent="0.25"/>
  <cols>
    <col min="1" max="1" width="5.7109375" customWidth="1"/>
    <col min="2" max="8" width="7" style="1" customWidth="1"/>
    <col min="10" max="10" width="11" customWidth="1"/>
    <col min="11" max="12" width="4.140625" customWidth="1"/>
    <col min="13" max="15" width="5.7109375" customWidth="1"/>
    <col min="16" max="16" width="2.7109375" customWidth="1"/>
    <col min="17" max="17" width="9" customWidth="1"/>
    <col min="18" max="18" width="6.28515625" customWidth="1"/>
  </cols>
  <sheetData>
    <row r="2" spans="1:18" s="2" customForma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7</v>
      </c>
      <c r="I2" s="2" t="s">
        <v>8</v>
      </c>
      <c r="J2" s="2" t="s">
        <v>13</v>
      </c>
      <c r="M2" s="2" t="s">
        <v>9</v>
      </c>
      <c r="N2" s="2" t="s">
        <v>10</v>
      </c>
      <c r="O2" s="2" t="s">
        <v>11</v>
      </c>
    </row>
    <row r="3" spans="1:18" x14ac:dyDescent="0.25">
      <c r="B3" s="1">
        <v>0</v>
      </c>
      <c r="C3" s="1">
        <v>0</v>
      </c>
      <c r="D3" s="1">
        <v>5</v>
      </c>
      <c r="E3" s="1">
        <f>+B3^2</f>
        <v>0</v>
      </c>
      <c r="F3" s="1">
        <f>+B3*C3</f>
        <v>0</v>
      </c>
      <c r="G3" s="1">
        <f>+C3^2</f>
        <v>0</v>
      </c>
      <c r="H3" s="1">
        <f>+B3*D3</f>
        <v>0</v>
      </c>
      <c r="I3" s="1">
        <f>+C3*D3</f>
        <v>0</v>
      </c>
      <c r="J3" s="10">
        <f>(D3-$R$7-$R$8*B3-$R$9*C3)^2</f>
        <v>7.8886090522101181E-29</v>
      </c>
      <c r="K3" s="1"/>
      <c r="M3">
        <f>+B10</f>
        <v>6</v>
      </c>
      <c r="N3" s="6">
        <f>+B9</f>
        <v>16.5</v>
      </c>
      <c r="O3" s="6">
        <f>+C9</f>
        <v>14</v>
      </c>
      <c r="Q3" s="6">
        <f>+D9</f>
        <v>54</v>
      </c>
    </row>
    <row r="4" spans="1:18" x14ac:dyDescent="0.25">
      <c r="B4" s="1">
        <v>2</v>
      </c>
      <c r="C4" s="1">
        <v>1</v>
      </c>
      <c r="D4" s="1">
        <v>10</v>
      </c>
      <c r="E4" s="1">
        <f t="shared" ref="E4:E8" si="0">+B4^2</f>
        <v>4</v>
      </c>
      <c r="F4" s="1">
        <f t="shared" ref="F4:F8" si="1">+B4*C4</f>
        <v>2</v>
      </c>
      <c r="G4" s="1">
        <f t="shared" ref="G4:G8" si="2">+C4^2</f>
        <v>1</v>
      </c>
      <c r="H4" s="1">
        <f t="shared" ref="H4:H8" si="3">+B4*D4</f>
        <v>20</v>
      </c>
      <c r="I4" s="1">
        <f t="shared" ref="I4:I8" si="4">+C4*D4</f>
        <v>10</v>
      </c>
      <c r="J4" s="10">
        <f t="shared" ref="J4:J8" si="5">(D4-$R$7-$R$8*B4-$R$9*C4)^2</f>
        <v>2.8398992587956425E-29</v>
      </c>
      <c r="K4" s="1"/>
      <c r="M4" s="6">
        <f>+B9</f>
        <v>16.5</v>
      </c>
      <c r="N4" s="6">
        <f>+E9</f>
        <v>76.25</v>
      </c>
      <c r="O4" s="6">
        <f>+F9</f>
        <v>48</v>
      </c>
      <c r="Q4" s="6">
        <f>+H9</f>
        <v>243.5</v>
      </c>
    </row>
    <row r="5" spans="1:18" x14ac:dyDescent="0.25">
      <c r="B5" s="1">
        <v>2.5</v>
      </c>
      <c r="C5" s="1">
        <v>2</v>
      </c>
      <c r="D5" s="1">
        <v>9</v>
      </c>
      <c r="E5" s="1">
        <f t="shared" si="0"/>
        <v>6.25</v>
      </c>
      <c r="F5" s="1">
        <f t="shared" si="1"/>
        <v>5</v>
      </c>
      <c r="G5" s="1">
        <f t="shared" si="2"/>
        <v>4</v>
      </c>
      <c r="H5" s="1">
        <f t="shared" si="3"/>
        <v>22.5</v>
      </c>
      <c r="I5" s="1">
        <f t="shared" si="4"/>
        <v>18</v>
      </c>
      <c r="J5" s="10">
        <f t="shared" si="5"/>
        <v>1.2621774483536189E-29</v>
      </c>
      <c r="K5" s="1"/>
      <c r="M5" s="6">
        <f>+C9</f>
        <v>14</v>
      </c>
      <c r="N5" s="6">
        <f>+F9</f>
        <v>48</v>
      </c>
      <c r="O5" s="6">
        <f>+G9</f>
        <v>54</v>
      </c>
      <c r="Q5" s="6">
        <f>+I9</f>
        <v>100</v>
      </c>
    </row>
    <row r="6" spans="1:18" x14ac:dyDescent="0.25">
      <c r="B6" s="1">
        <v>1</v>
      </c>
      <c r="C6" s="1">
        <v>3</v>
      </c>
      <c r="D6" s="1">
        <v>0</v>
      </c>
      <c r="E6" s="1">
        <f t="shared" si="0"/>
        <v>1</v>
      </c>
      <c r="F6" s="1">
        <f t="shared" si="1"/>
        <v>3</v>
      </c>
      <c r="G6" s="1">
        <f t="shared" si="2"/>
        <v>9</v>
      </c>
      <c r="H6" s="1">
        <f t="shared" si="3"/>
        <v>0</v>
      </c>
      <c r="I6" s="1">
        <f t="shared" si="4"/>
        <v>0</v>
      </c>
      <c r="J6" s="10">
        <f t="shared" si="5"/>
        <v>3.1554436208840472E-30</v>
      </c>
      <c r="K6" s="1"/>
    </row>
    <row r="7" spans="1:18" x14ac:dyDescent="0.25">
      <c r="B7" s="1">
        <v>4</v>
      </c>
      <c r="C7" s="1">
        <v>6</v>
      </c>
      <c r="D7" s="1">
        <v>3</v>
      </c>
      <c r="E7" s="1">
        <f t="shared" si="0"/>
        <v>16</v>
      </c>
      <c r="F7" s="1">
        <f t="shared" si="1"/>
        <v>24</v>
      </c>
      <c r="G7" s="1">
        <f t="shared" si="2"/>
        <v>36</v>
      </c>
      <c r="H7" s="1">
        <f t="shared" si="3"/>
        <v>12</v>
      </c>
      <c r="I7" s="1">
        <f t="shared" si="4"/>
        <v>18</v>
      </c>
      <c r="J7" s="10">
        <f t="shared" si="5"/>
        <v>1.2621774483536189E-29</v>
      </c>
      <c r="K7" s="1"/>
      <c r="M7">
        <f t="array" ref="M7:O9">MINVERSE(M3:O5)</f>
        <v>0.53174021404486149</v>
      </c>
      <c r="N7">
        <v>-6.421345843717928E-2</v>
      </c>
      <c r="O7">
        <v>-8.0779944289693581E-2</v>
      </c>
      <c r="Q7" s="7" t="s">
        <v>9</v>
      </c>
      <c r="R7" s="8">
        <f t="array" ref="R7:R9">MMULT(M7:O9,Q3:Q5)</f>
        <v>5.0000000000000089</v>
      </c>
    </row>
    <row r="8" spans="1:18" x14ac:dyDescent="0.25">
      <c r="B8" s="1">
        <v>7</v>
      </c>
      <c r="C8" s="1">
        <v>2</v>
      </c>
      <c r="D8" s="1">
        <v>27</v>
      </c>
      <c r="E8" s="1">
        <f t="shared" si="0"/>
        <v>49</v>
      </c>
      <c r="F8" s="1">
        <f t="shared" si="1"/>
        <v>14</v>
      </c>
      <c r="G8" s="1">
        <f t="shared" si="2"/>
        <v>4</v>
      </c>
      <c r="H8" s="1">
        <f t="shared" si="3"/>
        <v>189</v>
      </c>
      <c r="I8" s="1">
        <f t="shared" si="4"/>
        <v>54</v>
      </c>
      <c r="J8" s="10">
        <f t="shared" si="5"/>
        <v>1.2621774483536189E-29</v>
      </c>
      <c r="K8" s="1"/>
      <c r="M8">
        <v>-6.4213458437179294E-2</v>
      </c>
      <c r="N8">
        <v>3.7531153789766888E-2</v>
      </c>
      <c r="O8">
        <v>-1.6713091922005568E-2</v>
      </c>
      <c r="Q8" s="7" t="s">
        <v>10</v>
      </c>
      <c r="R8" s="8">
        <v>3.9999999999999991</v>
      </c>
    </row>
    <row r="9" spans="1:18" ht="18.75" x14ac:dyDescent="0.3">
      <c r="A9" s="4" t="s">
        <v>6</v>
      </c>
      <c r="B9" s="5">
        <f t="shared" ref="B9:J9" si="6">SUM(B3:B8)</f>
        <v>16.5</v>
      </c>
      <c r="C9" s="5">
        <f t="shared" si="6"/>
        <v>14</v>
      </c>
      <c r="D9" s="5">
        <f t="shared" si="6"/>
        <v>54</v>
      </c>
      <c r="E9" s="5">
        <f t="shared" si="6"/>
        <v>76.25</v>
      </c>
      <c r="F9" s="5">
        <f t="shared" si="6"/>
        <v>48</v>
      </c>
      <c r="G9" s="5">
        <f t="shared" si="6"/>
        <v>54</v>
      </c>
      <c r="H9" s="5">
        <f t="shared" si="6"/>
        <v>243.5</v>
      </c>
      <c r="I9" s="5">
        <f t="shared" si="6"/>
        <v>100</v>
      </c>
      <c r="J9" s="9">
        <f t="shared" si="6"/>
        <v>1.4830585018155022E-28</v>
      </c>
      <c r="K9" s="5"/>
      <c r="M9">
        <v>-8.0779944289693623E-2</v>
      </c>
      <c r="N9">
        <v>-1.6713091922005565E-2</v>
      </c>
      <c r="O9">
        <v>5.4317548746518104E-2</v>
      </c>
      <c r="Q9" s="7" t="s">
        <v>11</v>
      </c>
      <c r="R9" s="8">
        <v>-3.0000000000000018</v>
      </c>
    </row>
    <row r="10" spans="1:18" x14ac:dyDescent="0.25">
      <c r="A10" s="2" t="s">
        <v>12</v>
      </c>
      <c r="B10" s="1">
        <f>COUNT(B3:B8)</f>
        <v>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F4A7-4C15-47D5-A595-165EFF08427A}">
  <dimension ref="B1:S46"/>
  <sheetViews>
    <sheetView tabSelected="1" workbookViewId="0">
      <selection activeCell="P5" sqref="P5"/>
    </sheetView>
  </sheetViews>
  <sheetFormatPr baseColWidth="10" defaultRowHeight="15" x14ac:dyDescent="0.25"/>
  <cols>
    <col min="1" max="1" width="5.140625" customWidth="1"/>
    <col min="2" max="3" width="9" style="1" customWidth="1"/>
    <col min="4" max="7" width="9" customWidth="1"/>
    <col min="8" max="12" width="9.28515625" customWidth="1"/>
    <col min="13" max="13" width="7.5703125" customWidth="1"/>
    <col min="15" max="15" width="2.28515625" customWidth="1"/>
  </cols>
  <sheetData>
    <row r="1" spans="2:19" x14ac:dyDescent="0.25">
      <c r="B1" s="15" t="s">
        <v>9</v>
      </c>
      <c r="C1" s="15">
        <v>1</v>
      </c>
    </row>
    <row r="2" spans="2:19" x14ac:dyDescent="0.25">
      <c r="B2" s="15" t="s">
        <v>10</v>
      </c>
      <c r="C2" s="15">
        <v>1</v>
      </c>
    </row>
    <row r="3" spans="2:19" ht="17.25" x14ac:dyDescent="0.25">
      <c r="E3" s="20" t="s">
        <v>18</v>
      </c>
      <c r="F3" s="20"/>
      <c r="H3" s="20" t="s">
        <v>20</v>
      </c>
      <c r="I3" s="20"/>
      <c r="J3" s="20"/>
      <c r="K3" s="20"/>
    </row>
    <row r="4" spans="2:19" s="2" customFormat="1" ht="17.25" x14ac:dyDescent="0.25">
      <c r="B4" s="3" t="s">
        <v>14</v>
      </c>
      <c r="C4" s="3" t="s">
        <v>15</v>
      </c>
      <c r="D4" s="2" t="s">
        <v>25</v>
      </c>
      <c r="E4" s="2" t="s">
        <v>16</v>
      </c>
      <c r="F4" s="2" t="s">
        <v>17</v>
      </c>
      <c r="H4" s="2" t="s">
        <v>19</v>
      </c>
      <c r="N4" s="13" t="s">
        <v>23</v>
      </c>
      <c r="P4" s="2" t="s">
        <v>24</v>
      </c>
    </row>
    <row r="5" spans="2:19" x14ac:dyDescent="0.25">
      <c r="B5" s="1">
        <v>0.25</v>
      </c>
      <c r="C5" s="1">
        <v>0.28000000000000003</v>
      </c>
      <c r="D5" s="12">
        <f>$C$1*(1-EXP(-$C$2*B5))</f>
        <v>0.22119921692859512</v>
      </c>
      <c r="E5" s="11">
        <f>1-EXP(-1*$C$2*B5)</f>
        <v>0.22119921692859512</v>
      </c>
      <c r="F5">
        <f>$C$1*B5*EXP(-1*$C$2*B5)</f>
        <v>0.19470019576785122</v>
      </c>
      <c r="H5" s="11">
        <f t="array" ref="H5:L6">TRANSPOSE(E5:F9)</f>
        <v>0.22119921692859512</v>
      </c>
      <c r="I5" s="11">
        <v>0.52763344725898531</v>
      </c>
      <c r="J5" s="11">
        <v>0.71349520313980985</v>
      </c>
      <c r="K5" s="11">
        <v>0.82622605654955483</v>
      </c>
      <c r="L5" s="11">
        <v>0.89460077543813565</v>
      </c>
      <c r="N5" s="11">
        <f>+C5-D5</f>
        <v>5.8800783071404905E-2</v>
      </c>
      <c r="P5" s="11" cm="1">
        <f t="array" ref="P5:P6">MMULT(H5:L6,N5:N9)</f>
        <v>-0.15335611882018768</v>
      </c>
      <c r="Q5" s="11"/>
    </row>
    <row r="6" spans="2:19" x14ac:dyDescent="0.25">
      <c r="B6" s="1">
        <v>0.75</v>
      </c>
      <c r="C6" s="1">
        <v>0.56999999999999995</v>
      </c>
      <c r="D6" s="12">
        <f t="shared" ref="D6:D9" si="0">$C$1*(1-EXP(-$C$2*B6))</f>
        <v>0.52763344725898531</v>
      </c>
      <c r="E6" s="11">
        <f t="shared" ref="E6:E9" si="1">1-EXP(-1*$C$2*B6)</f>
        <v>0.52763344725898531</v>
      </c>
      <c r="F6" s="11">
        <f t="shared" ref="F6:F9" si="2">$C$1*B6*EXP(-1*$C$2*B6)</f>
        <v>0.35427491455576099</v>
      </c>
      <c r="H6" s="11">
        <v>0.19470019576785122</v>
      </c>
      <c r="I6" s="11">
        <v>0.35427491455576099</v>
      </c>
      <c r="J6" s="11">
        <v>0.35813099607523763</v>
      </c>
      <c r="K6" s="11">
        <v>0.30410440103827902</v>
      </c>
      <c r="L6" s="11">
        <v>0.23714825526419475</v>
      </c>
      <c r="N6" s="11">
        <f t="shared" ref="N6:N9" si="3">+C6-D6</f>
        <v>4.236655274101464E-2</v>
      </c>
      <c r="P6" s="11">
        <v>-3.6565354311882771E-2</v>
      </c>
      <c r="Q6" s="11"/>
    </row>
    <row r="7" spans="2:19" x14ac:dyDescent="0.25">
      <c r="B7" s="1">
        <v>1.25</v>
      </c>
      <c r="C7" s="1">
        <v>0.68</v>
      </c>
      <c r="D7" s="12">
        <f t="shared" si="0"/>
        <v>0.71349520313980985</v>
      </c>
      <c r="E7" s="11">
        <f t="shared" si="1"/>
        <v>0.71349520313980985</v>
      </c>
      <c r="F7" s="11">
        <f t="shared" si="2"/>
        <v>0.35813099607523763</v>
      </c>
      <c r="N7" s="11">
        <f t="shared" si="3"/>
        <v>-3.3495203139809804E-2</v>
      </c>
    </row>
    <row r="8" spans="2:19" ht="17.25" x14ac:dyDescent="0.25">
      <c r="B8" s="1">
        <v>1.75</v>
      </c>
      <c r="C8" s="1">
        <v>0.74</v>
      </c>
      <c r="D8" s="12">
        <f t="shared" si="0"/>
        <v>0.82622605654955483</v>
      </c>
      <c r="E8" s="11">
        <f t="shared" si="1"/>
        <v>0.82622605654955483</v>
      </c>
      <c r="F8" s="11">
        <f t="shared" si="2"/>
        <v>0.30410440103827902</v>
      </c>
      <c r="H8" s="2" t="s">
        <v>21</v>
      </c>
      <c r="K8" s="2" t="s">
        <v>22</v>
      </c>
      <c r="N8" s="11">
        <f t="shared" si="3"/>
        <v>-8.6226056549554841E-2</v>
      </c>
    </row>
    <row r="9" spans="2:19" x14ac:dyDescent="0.25">
      <c r="B9" s="1">
        <v>2.25</v>
      </c>
      <c r="C9" s="1">
        <v>0.79</v>
      </c>
      <c r="D9" s="12">
        <f t="shared" si="0"/>
        <v>0.89460077543813565</v>
      </c>
      <c r="E9" s="11">
        <f t="shared" si="1"/>
        <v>0.89460077543813565</v>
      </c>
      <c r="F9" s="11">
        <f t="shared" si="2"/>
        <v>0.23714825526419475</v>
      </c>
      <c r="H9" s="11">
        <f t="array" ref="H9:I10">MMULT(H5:L6,E5:F9)</f>
        <v>2.3193615970756847</v>
      </c>
      <c r="I9" s="11">
        <v>0.9489315661818668</v>
      </c>
      <c r="K9" s="11">
        <f t="array" ref="K9:L10">MINVERSE(H9:I10)</f>
        <v>3.640678144656424</v>
      </c>
      <c r="L9" s="11">
        <v>-7.8446637685168739</v>
      </c>
      <c r="N9" s="11">
        <f t="shared" si="3"/>
        <v>-0.10460077543813562</v>
      </c>
      <c r="P9" s="17"/>
      <c r="Q9" s="14">
        <f t="array" ref="Q9:Q10">MMULT(K9:L10,P5:P6)</f>
        <v>-0.271477359984582</v>
      </c>
      <c r="R9" s="21" t="s">
        <v>26</v>
      </c>
    </row>
    <row r="10" spans="2:19" x14ac:dyDescent="0.25">
      <c r="H10" s="11">
        <v>0.9489315661818668</v>
      </c>
      <c r="I10" s="11">
        <v>0.44039547337107537</v>
      </c>
      <c r="K10" s="11">
        <v>-7.8446637685168747</v>
      </c>
      <c r="L10" s="11">
        <v>19.173787167684946</v>
      </c>
      <c r="P10" s="17"/>
      <c r="Q10" s="14">
        <v>0.50193086770206385</v>
      </c>
      <c r="R10" s="22"/>
    </row>
    <row r="13" spans="2:19" x14ac:dyDescent="0.25">
      <c r="B13" s="15" t="s">
        <v>9</v>
      </c>
      <c r="C13" s="16">
        <f>+C1+Q9</f>
        <v>0.728522640015418</v>
      </c>
      <c r="R13" s="18">
        <f>ABS(C13-C1)/C13</f>
        <v>0.37264093807549564</v>
      </c>
      <c r="S13" s="19" t="s">
        <v>27</v>
      </c>
    </row>
    <row r="14" spans="2:19" x14ac:dyDescent="0.25">
      <c r="B14" s="15" t="s">
        <v>10</v>
      </c>
      <c r="C14" s="16">
        <f>+C2+Q10</f>
        <v>1.5019308677020637</v>
      </c>
      <c r="R14" s="18">
        <f>ABS(C14-C2)/C14</f>
        <v>0.33419039350993029</v>
      </c>
      <c r="S14" s="19"/>
    </row>
    <row r="15" spans="2:19" ht="17.25" customHeight="1" x14ac:dyDescent="0.25">
      <c r="E15" s="20" t="s">
        <v>28</v>
      </c>
      <c r="F15" s="20"/>
      <c r="H15" s="20" t="s">
        <v>31</v>
      </c>
      <c r="I15" s="20"/>
      <c r="J15" s="20"/>
      <c r="K15" s="20"/>
    </row>
    <row r="16" spans="2:19" s="2" customFormat="1" ht="17.25" x14ac:dyDescent="0.25">
      <c r="B16" s="3" t="s">
        <v>14</v>
      </c>
      <c r="C16" s="3" t="s">
        <v>15</v>
      </c>
      <c r="D16" s="2" t="s">
        <v>25</v>
      </c>
      <c r="E16" s="2" t="s">
        <v>16</v>
      </c>
      <c r="F16" s="2" t="s">
        <v>17</v>
      </c>
      <c r="H16" s="2" t="s">
        <v>19</v>
      </c>
      <c r="N16" s="13" t="s">
        <v>23</v>
      </c>
      <c r="P16" s="2" t="s">
        <v>34</v>
      </c>
    </row>
    <row r="17" spans="2:19" x14ac:dyDescent="0.25">
      <c r="B17" s="1">
        <v>0.25</v>
      </c>
      <c r="C17" s="1">
        <v>0.28000000000000003</v>
      </c>
      <c r="D17" s="12">
        <f>$C$13*(1-EXP(-$C$14*B17))</f>
        <v>0.22805848101385934</v>
      </c>
      <c r="E17" s="11">
        <f>1-EXP(-1*$C$14*B17)</f>
        <v>0.31304240731493649</v>
      </c>
      <c r="F17">
        <f>$C$13*B17*EXP(-1*$C$14*B17)</f>
        <v>0.12511603975038968</v>
      </c>
      <c r="H17" s="11">
        <f t="array" ref="H17:L18">TRANSPOSE(E17:F21)</f>
        <v>0.31304240731493649</v>
      </c>
      <c r="I17" s="11">
        <v>0.67581733810768418</v>
      </c>
      <c r="J17" s="11">
        <v>0.8470147220284554</v>
      </c>
      <c r="K17" s="11">
        <v>0.92780460515866492</v>
      </c>
      <c r="L17" s="11">
        <v>0.96593021821834557</v>
      </c>
      <c r="N17" s="11">
        <f>+C17-D17</f>
        <v>5.1941518986140689E-2</v>
      </c>
      <c r="P17" s="11" cm="1">
        <f t="array" ref="P17:P18">MMULT(H17:L18,N17:N21)</f>
        <v>0.26484680722206139</v>
      </c>
      <c r="Q17" s="11"/>
    </row>
    <row r="18" spans="2:19" x14ac:dyDescent="0.25">
      <c r="B18" s="1">
        <v>0.75</v>
      </c>
      <c r="C18" s="1">
        <v>0.56999999999999995</v>
      </c>
      <c r="D18" s="12">
        <f t="shared" ref="D18:D21" si="4">$C$13*(1-EXP(-$C$14*B18))</f>
        <v>0.49234823132640243</v>
      </c>
      <c r="E18" s="11">
        <f t="shared" ref="E18:E21" si="5">1-EXP(-1*$C$14*B18)</f>
        <v>0.67581733810768418</v>
      </c>
      <c r="F18">
        <f t="shared" ref="F18:F21" si="6">$C$13*B18*EXP(-1*$C$14*B18)</f>
        <v>0.17713080651676169</v>
      </c>
      <c r="H18" s="11">
        <v>0.12511603975038968</v>
      </c>
      <c r="I18" s="11">
        <v>0.17713080651676169</v>
      </c>
      <c r="J18" s="11">
        <v>0.13931654823915279</v>
      </c>
      <c r="K18" s="11">
        <v>9.2042964381838621E-2</v>
      </c>
      <c r="L18" s="11">
        <v>5.5846366578720198E-2</v>
      </c>
      <c r="N18" s="11">
        <f t="shared" ref="N18:N21" si="7">+C18-D18</f>
        <v>7.7651768673597521E-2</v>
      </c>
      <c r="P18" s="11">
        <v>3.9737439376293773E-2</v>
      </c>
      <c r="Q18" s="11"/>
    </row>
    <row r="19" spans="2:19" x14ac:dyDescent="0.25">
      <c r="B19" s="1">
        <v>1.25</v>
      </c>
      <c r="C19" s="1">
        <v>0.68</v>
      </c>
      <c r="D19" s="12">
        <f t="shared" si="4"/>
        <v>0.61706940142409572</v>
      </c>
      <c r="E19" s="11">
        <f t="shared" si="5"/>
        <v>0.8470147220284554</v>
      </c>
      <c r="F19">
        <f t="shared" si="6"/>
        <v>0.13931654823915279</v>
      </c>
      <c r="N19" s="11">
        <f t="shared" si="7"/>
        <v>6.2930598575904328E-2</v>
      </c>
    </row>
    <row r="20" spans="2:19" ht="17.25" x14ac:dyDescent="0.25">
      <c r="B20" s="1">
        <v>1.75</v>
      </c>
      <c r="C20" s="1">
        <v>0.74</v>
      </c>
      <c r="D20" s="12">
        <f t="shared" si="4"/>
        <v>0.67592666036865312</v>
      </c>
      <c r="E20" s="11">
        <f t="shared" si="5"/>
        <v>0.92780460515866492</v>
      </c>
      <c r="F20">
        <f t="shared" si="6"/>
        <v>9.2042964381838621E-2</v>
      </c>
      <c r="H20" s="2" t="s">
        <v>32</v>
      </c>
      <c r="K20" s="2" t="s">
        <v>33</v>
      </c>
      <c r="N20" s="11">
        <f t="shared" si="7"/>
        <v>6.4073339631346871E-2</v>
      </c>
    </row>
    <row r="21" spans="2:19" x14ac:dyDescent="0.25">
      <c r="B21" s="1">
        <v>2.25</v>
      </c>
      <c r="C21" s="1">
        <v>0.79</v>
      </c>
      <c r="D21" s="12">
        <f t="shared" si="4"/>
        <v>0.70370203264709796</v>
      </c>
      <c r="E21" s="11">
        <f t="shared" si="5"/>
        <v>0.96593021821834557</v>
      </c>
      <c r="F21">
        <f t="shared" si="6"/>
        <v>5.5846366578720198E-2</v>
      </c>
      <c r="H21" s="11">
        <f t="array" ref="H21:I22">MMULT(H17:L18,E17:F21)</f>
        <v>3.0660011344183951</v>
      </c>
      <c r="I21" s="11">
        <v>0.41621944309695802</v>
      </c>
      <c r="K21" s="11">
        <f t="array" ref="K21:L22">MINVERSE(H21:I22)</f>
        <v>1.1822798521318587</v>
      </c>
      <c r="L21" s="11">
        <v>-6.3064602371899028</v>
      </c>
      <c r="N21" s="11">
        <f t="shared" si="7"/>
        <v>8.6297967352902072E-2</v>
      </c>
      <c r="P21" s="17"/>
      <c r="Q21" s="14">
        <f t="array" ref="Q21:Q22">MMULT(K21:L22,P17:P18)</f>
        <v>6.2520462725752624E-2</v>
      </c>
      <c r="R21" s="21" t="s">
        <v>26</v>
      </c>
    </row>
    <row r="22" spans="2:19" x14ac:dyDescent="0.25">
      <c r="H22" s="11">
        <v>0.41621944309695802</v>
      </c>
      <c r="I22" s="11">
        <v>7.8029170585612956E-2</v>
      </c>
      <c r="K22" s="11">
        <v>-6.3064602371899019</v>
      </c>
      <c r="L22" s="11">
        <v>46.455336390627302</v>
      </c>
      <c r="P22" s="17"/>
      <c r="Q22" s="14">
        <v>0.17577025483525688</v>
      </c>
      <c r="R22" s="22"/>
    </row>
    <row r="25" spans="2:19" x14ac:dyDescent="0.25">
      <c r="B25" s="15" t="s">
        <v>9</v>
      </c>
      <c r="C25" s="16">
        <f>+C13+Q21</f>
        <v>0.79104310274117062</v>
      </c>
      <c r="R25" s="18">
        <f>ABS(C25-C13)/C25</f>
        <v>7.903546912817129E-2</v>
      </c>
      <c r="S25" s="19" t="s">
        <v>27</v>
      </c>
    </row>
    <row r="26" spans="2:19" x14ac:dyDescent="0.25">
      <c r="B26" s="15" t="s">
        <v>10</v>
      </c>
      <c r="C26" s="16">
        <f>+C14+Q22</f>
        <v>1.6777011225373206</v>
      </c>
      <c r="R26" s="18">
        <f>ABS(C26-C14)/C26</f>
        <v>0.10476851476943973</v>
      </c>
      <c r="S26" s="19"/>
    </row>
    <row r="27" spans="2:19" ht="17.25" x14ac:dyDescent="0.25">
      <c r="E27" s="20" t="s">
        <v>29</v>
      </c>
      <c r="F27" s="20"/>
      <c r="H27" s="20" t="s">
        <v>35</v>
      </c>
      <c r="I27" s="20"/>
      <c r="J27" s="20"/>
      <c r="K27" s="20"/>
    </row>
    <row r="28" spans="2:19" s="2" customFormat="1" ht="17.25" x14ac:dyDescent="0.25">
      <c r="B28" s="3" t="s">
        <v>14</v>
      </c>
      <c r="C28" s="3" t="s">
        <v>15</v>
      </c>
      <c r="D28" s="2" t="s">
        <v>25</v>
      </c>
      <c r="E28" s="2" t="s">
        <v>16</v>
      </c>
      <c r="F28" s="2" t="s">
        <v>17</v>
      </c>
      <c r="H28" s="2" t="s">
        <v>19</v>
      </c>
      <c r="N28" s="13" t="s">
        <v>23</v>
      </c>
      <c r="P28" s="2" t="s">
        <v>38</v>
      </c>
    </row>
    <row r="29" spans="2:19" x14ac:dyDescent="0.25">
      <c r="B29" s="1">
        <v>0.25</v>
      </c>
      <c r="C29" s="1">
        <v>0.28000000000000003</v>
      </c>
      <c r="D29" s="12">
        <f>$C$25*(1-EXP(-$C$26*B29))</f>
        <v>0.27099195015052391</v>
      </c>
      <c r="E29" s="11">
        <f>1-EXP(-1*$C$26*B29)</f>
        <v>0.34257545412059864</v>
      </c>
      <c r="F29">
        <f>$C$25*B29*EXP(-1*$C$26*B29)</f>
        <v>0.13001278814766168</v>
      </c>
      <c r="H29" s="11">
        <f t="array" ref="H29:L30">TRANSPOSE(E29:F33)</f>
        <v>0.34257545412059864</v>
      </c>
      <c r="I29" s="11">
        <v>0.71585648725911655</v>
      </c>
      <c r="J29" s="11">
        <v>0.87719117526296442</v>
      </c>
      <c r="K29" s="11">
        <v>0.94692116216974653</v>
      </c>
      <c r="L29" s="11">
        <v>0.97705895295844558</v>
      </c>
      <c r="N29" s="11">
        <f>+C29-D29</f>
        <v>9.0080498494761185E-3</v>
      </c>
      <c r="P29" s="11" cm="1">
        <f t="array" ref="P29:P30">MMULT(H29:L30,N29:N33)</f>
        <v>1.7012824042806074E-3</v>
      </c>
      <c r="Q29" s="11"/>
    </row>
    <row r="30" spans="2:19" x14ac:dyDescent="0.25">
      <c r="B30" s="1">
        <v>0.75</v>
      </c>
      <c r="C30" s="1">
        <v>0.56999999999999995</v>
      </c>
      <c r="D30" s="12">
        <f t="shared" ref="D30:D33" si="8">$C$25*(1-EXP(-$C$26*B30))</f>
        <v>0.56627333679884684</v>
      </c>
      <c r="E30" s="11">
        <f t="shared" ref="E30:E33" si="9">1-EXP(-1*$C$26*B30)</f>
        <v>0.71585648725911655</v>
      </c>
      <c r="F30">
        <f t="shared" ref="F30:F33" si="10">$C$25*B30*EXP(-1*$C$26*B30)</f>
        <v>0.16857732445674287</v>
      </c>
      <c r="H30" s="11">
        <v>0.13001278814766168</v>
      </c>
      <c r="I30" s="11">
        <v>0.16857732445674287</v>
      </c>
      <c r="J30" s="11">
        <v>0.12143384220497654</v>
      </c>
      <c r="K30" s="11">
        <v>7.3478384992493539E-2</v>
      </c>
      <c r="L30" s="11">
        <v>4.0831553321735367E-2</v>
      </c>
      <c r="N30" s="11">
        <f t="shared" ref="N30:N33" si="11">+C30-D30</f>
        <v>3.7266632011531131E-3</v>
      </c>
      <c r="P30" s="11">
        <v>1.4495752123186054E-4</v>
      </c>
      <c r="Q30" s="11"/>
    </row>
    <row r="31" spans="2:19" x14ac:dyDescent="0.25">
      <c r="B31" s="1">
        <v>1.25</v>
      </c>
      <c r="C31" s="1">
        <v>0.68</v>
      </c>
      <c r="D31" s="12">
        <f t="shared" si="8"/>
        <v>0.69389602897718938</v>
      </c>
      <c r="E31" s="11">
        <f t="shared" si="9"/>
        <v>0.87719117526296442</v>
      </c>
      <c r="F31">
        <f t="shared" si="10"/>
        <v>0.12143384220497654</v>
      </c>
      <c r="N31" s="11">
        <f t="shared" si="11"/>
        <v>-1.3896028977189334E-2</v>
      </c>
    </row>
    <row r="32" spans="2:19" ht="17.25" x14ac:dyDescent="0.25">
      <c r="B32" s="1">
        <v>1.75</v>
      </c>
      <c r="C32" s="1">
        <v>0.74</v>
      </c>
      <c r="D32" s="12">
        <f t="shared" si="8"/>
        <v>0.74905545417403152</v>
      </c>
      <c r="E32" s="11">
        <f t="shared" si="9"/>
        <v>0.94692116216974653</v>
      </c>
      <c r="F32">
        <f t="shared" si="10"/>
        <v>7.3478384992493539E-2</v>
      </c>
      <c r="H32" s="2" t="s">
        <v>36</v>
      </c>
      <c r="K32" s="2" t="s">
        <v>37</v>
      </c>
      <c r="N32" s="11">
        <f t="shared" si="11"/>
        <v>-9.0554541740315297E-3</v>
      </c>
    </row>
    <row r="33" spans="2:19" x14ac:dyDescent="0.25">
      <c r="B33" s="1">
        <v>2.25</v>
      </c>
      <c r="C33" s="1">
        <v>0.79</v>
      </c>
      <c r="D33" s="12">
        <f t="shared" si="8"/>
        <v>0.77289574570928832</v>
      </c>
      <c r="E33" s="11">
        <f t="shared" si="9"/>
        <v>0.97705895295844558</v>
      </c>
      <c r="F33">
        <f t="shared" si="10"/>
        <v>4.0831553321735367E-2</v>
      </c>
      <c r="H33" s="11">
        <f t="array" ref="H33:I34">MMULT(H29:L30,E29:F33)</f>
        <v>3.2505766949972741</v>
      </c>
      <c r="I33" s="11">
        <v>0.38121012846644514</v>
      </c>
      <c r="K33" s="11">
        <f t="array" ref="K33:L34">MINVERSE(H33:I34)</f>
        <v>0.92086386954884525</v>
      </c>
      <c r="L33" s="11">
        <v>-5.2289760548582711</v>
      </c>
      <c r="N33" s="11">
        <f t="shared" si="11"/>
        <v>1.7104254290711718E-2</v>
      </c>
      <c r="P33" s="17"/>
      <c r="Q33" s="14">
        <f t="array" ref="Q33:Q34">MMULT(K33:L34,P29:P30)</f>
        <v>8.0867009050819485E-4</v>
      </c>
      <c r="R33" s="21" t="s">
        <v>26</v>
      </c>
    </row>
    <row r="34" spans="2:19" x14ac:dyDescent="0.25">
      <c r="H34" s="11">
        <v>0.38121012846644514</v>
      </c>
      <c r="I34" s="11">
        <v>6.7134106243356667E-2</v>
      </c>
      <c r="K34" s="11">
        <v>-5.2289760548582702</v>
      </c>
      <c r="L34" s="11">
        <v>44.58745042005674</v>
      </c>
      <c r="P34" s="17"/>
      <c r="Q34" s="14">
        <v>-2.4326786635950979E-3</v>
      </c>
      <c r="R34" s="22"/>
    </row>
    <row r="37" spans="2:19" x14ac:dyDescent="0.25">
      <c r="B37" s="15" t="s">
        <v>9</v>
      </c>
      <c r="C37" s="16">
        <f>+C25+Q33</f>
        <v>0.79185177283167885</v>
      </c>
      <c r="D37" s="22" t="s">
        <v>43</v>
      </c>
      <c r="E37" s="22"/>
      <c r="R37" s="18">
        <f>ABS(C37-C25)/C37</f>
        <v>1.0212392246296321E-3</v>
      </c>
      <c r="S37" s="19" t="s">
        <v>27</v>
      </c>
    </row>
    <row r="38" spans="2:19" x14ac:dyDescent="0.25">
      <c r="B38" s="15" t="s">
        <v>10</v>
      </c>
      <c r="C38" s="16">
        <f>+C26+Q34</f>
        <v>1.6752684438737255</v>
      </c>
      <c r="D38" s="22"/>
      <c r="E38" s="22"/>
      <c r="R38" s="18">
        <f>ABS(C38-C26)/C38</f>
        <v>1.4521127479545923E-3</v>
      </c>
      <c r="S38" s="19"/>
    </row>
    <row r="39" spans="2:19" ht="17.25" x14ac:dyDescent="0.25">
      <c r="E39" s="20" t="s">
        <v>30</v>
      </c>
      <c r="F39" s="20"/>
      <c r="H39" s="20" t="s">
        <v>39</v>
      </c>
      <c r="I39" s="20"/>
      <c r="J39" s="20"/>
      <c r="K39" s="20"/>
    </row>
    <row r="40" spans="2:19" s="2" customFormat="1" ht="17.25" x14ac:dyDescent="0.25">
      <c r="B40" s="3" t="s">
        <v>14</v>
      </c>
      <c r="C40" s="3" t="s">
        <v>15</v>
      </c>
      <c r="D40" s="2" t="s">
        <v>25</v>
      </c>
      <c r="E40" s="2" t="s">
        <v>16</v>
      </c>
      <c r="F40" s="2" t="s">
        <v>17</v>
      </c>
      <c r="H40" s="2" t="s">
        <v>19</v>
      </c>
      <c r="N40" s="13" t="s">
        <v>23</v>
      </c>
      <c r="P40" s="2" t="s">
        <v>42</v>
      </c>
    </row>
    <row r="41" spans="2:19" x14ac:dyDescent="0.25">
      <c r="B41" s="1">
        <v>0.25</v>
      </c>
      <c r="C41" s="1">
        <v>0.28000000000000003</v>
      </c>
      <c r="D41" s="12">
        <f>$C$37*(1-EXP(-$C$38*B41))</f>
        <v>0.27095228171764657</v>
      </c>
      <c r="E41" s="11">
        <f>1-EXP(-1*$C$38*B41)</f>
        <v>0.34217550684860554</v>
      </c>
      <c r="F41">
        <f>$C$37*B41*EXP(-1*$C$38*B41)</f>
        <v>0.13022487277850808</v>
      </c>
      <c r="H41" s="11">
        <f t="array" ref="H41:L42">TRANSPOSE(E41:F45)</f>
        <v>0.34217550684860554</v>
      </c>
      <c r="I41" s="11">
        <v>0.71533759164256616</v>
      </c>
      <c r="J41" s="11">
        <v>0.8768171638856791</v>
      </c>
      <c r="K41" s="11">
        <v>0.94669471392192217</v>
      </c>
      <c r="L41" s="11">
        <v>0.97693304023923688</v>
      </c>
      <c r="N41" s="11">
        <f>+C41-D41</f>
        <v>9.0477182823534563E-3</v>
      </c>
      <c r="P41" s="11" cm="1">
        <f t="array" ref="P41:P42">MMULT(H41:L42,N41:N45)</f>
        <v>2.2748924405034676E-6</v>
      </c>
      <c r="Q41" s="11"/>
    </row>
    <row r="42" spans="2:19" x14ac:dyDescent="0.25">
      <c r="B42" s="1">
        <v>0.75</v>
      </c>
      <c r="C42" s="1">
        <v>0.56999999999999995</v>
      </c>
      <c r="D42" s="12">
        <f t="shared" ref="D42:D45" si="12">$C$37*(1-EXP(-$C$38*B42))</f>
        <v>0.56644134011530956</v>
      </c>
      <c r="E42" s="11">
        <f t="shared" ref="E42:E45" si="13">1-EXP(-1*$C$38*B42)</f>
        <v>0.71533759164256616</v>
      </c>
      <c r="F42">
        <f t="shared" ref="F42:F45" si="14">$C$37*B42*EXP(-1*$C$38*B42)</f>
        <v>0.16905782453727694</v>
      </c>
      <c r="H42" s="11">
        <v>0.13022487277850808</v>
      </c>
      <c r="I42" s="11">
        <v>0.16905782453727694</v>
      </c>
      <c r="J42" s="11">
        <v>0.12192818394944892</v>
      </c>
      <c r="K42" s="11">
        <v>7.3867299243895082E-2</v>
      </c>
      <c r="L42" s="11">
        <v>4.1097629205893917E-2</v>
      </c>
      <c r="N42" s="11">
        <f t="shared" ref="N42:N45" si="15">+C42-D42</f>
        <v>3.5586598846903961E-3</v>
      </c>
      <c r="P42" s="11">
        <v>-2.4909159098846769E-6</v>
      </c>
      <c r="Q42" s="11"/>
    </row>
    <row r="43" spans="2:19" x14ac:dyDescent="0.25">
      <c r="B43" s="1">
        <v>1.25</v>
      </c>
      <c r="C43" s="1">
        <v>0.68</v>
      </c>
      <c r="D43" s="12">
        <f t="shared" si="12"/>
        <v>0.69430922567211972</v>
      </c>
      <c r="E43" s="11">
        <f t="shared" si="13"/>
        <v>0.8768171638856791</v>
      </c>
      <c r="F43">
        <f t="shared" si="14"/>
        <v>0.12192818394944892</v>
      </c>
      <c r="N43" s="11">
        <f t="shared" si="15"/>
        <v>-1.4309225672119674E-2</v>
      </c>
    </row>
    <row r="44" spans="2:19" ht="17.25" x14ac:dyDescent="0.25">
      <c r="B44" s="1">
        <v>1.75</v>
      </c>
      <c r="C44" s="1">
        <v>0.74</v>
      </c>
      <c r="D44" s="12">
        <f t="shared" si="12"/>
        <v>0.74964188754945316</v>
      </c>
      <c r="E44" s="11">
        <f t="shared" si="13"/>
        <v>0.94669471392192217</v>
      </c>
      <c r="F44">
        <f t="shared" si="14"/>
        <v>7.3867299243895082E-2</v>
      </c>
      <c r="H44" s="2" t="s">
        <v>41</v>
      </c>
      <c r="K44" s="2" t="s">
        <v>40</v>
      </c>
      <c r="N44" s="11">
        <f t="shared" si="15"/>
        <v>-9.6418875494531653E-3</v>
      </c>
    </row>
    <row r="45" spans="2:19" x14ac:dyDescent="0.25">
      <c r="B45" s="1">
        <v>2.25</v>
      </c>
      <c r="C45" s="1">
        <v>0.79</v>
      </c>
      <c r="D45" s="12">
        <f t="shared" si="12"/>
        <v>0.77358615985128154</v>
      </c>
      <c r="E45" s="11">
        <f t="shared" si="13"/>
        <v>0.97693304023923688</v>
      </c>
      <c r="F45">
        <f t="shared" si="14"/>
        <v>4.1097629205893917E-2</v>
      </c>
      <c r="H45" s="11">
        <f t="array" ref="H45:I46">MMULT(H41:L42,E41:F45)</f>
        <v>3.248229332867401</v>
      </c>
      <c r="I45" s="11">
        <v>0.38248131692101867</v>
      </c>
      <c r="K45" s="11">
        <f t="array" ref="K45:L46">MINVERSE(H45:I46)</f>
        <v>0.92372315831004814</v>
      </c>
      <c r="L45" s="11">
        <v>-5.2302284314836394</v>
      </c>
      <c r="N45" s="11">
        <f t="shared" si="15"/>
        <v>1.6413840148718495E-2</v>
      </c>
      <c r="P45" s="17"/>
      <c r="Q45" s="14">
        <f t="array" ref="Q45:Q46">MMULT(K45:L46,P41:P42)</f>
        <v>1.5129430042271293E-5</v>
      </c>
      <c r="R45" s="21" t="s">
        <v>26</v>
      </c>
    </row>
    <row r="46" spans="2:19" x14ac:dyDescent="0.25">
      <c r="H46" s="11">
        <v>0.38248131692101867</v>
      </c>
      <c r="I46" s="11">
        <v>6.755094059259828E-2</v>
      </c>
      <c r="K46" s="11">
        <v>-5.2302284314836394</v>
      </c>
      <c r="L46" s="11">
        <v>44.417807242204184</v>
      </c>
      <c r="P46" s="17"/>
      <c r="Q46" s="14">
        <v>-1.2253922986268568E-4</v>
      </c>
      <c r="R46" s="22"/>
    </row>
  </sheetData>
  <mergeCells count="16">
    <mergeCell ref="R33:R34"/>
    <mergeCell ref="E3:F3"/>
    <mergeCell ref="H3:K3"/>
    <mergeCell ref="R9:R10"/>
    <mergeCell ref="E15:F15"/>
    <mergeCell ref="H15:K15"/>
    <mergeCell ref="R21:R22"/>
    <mergeCell ref="S13:S14"/>
    <mergeCell ref="S25:S26"/>
    <mergeCell ref="E27:F27"/>
    <mergeCell ref="H27:K27"/>
    <mergeCell ref="S37:S38"/>
    <mergeCell ref="E39:F39"/>
    <mergeCell ref="H39:K39"/>
    <mergeCell ref="R45:R46"/>
    <mergeCell ref="D37:E38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 17.6</vt:lpstr>
      <vt:lpstr>Eje 17.9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Rosita CL</dc:creator>
  <cp:lastModifiedBy>Usuario</cp:lastModifiedBy>
  <dcterms:created xsi:type="dcterms:W3CDTF">2015-06-05T18:19:34Z</dcterms:created>
  <dcterms:modified xsi:type="dcterms:W3CDTF">2020-09-04T02:08:00Z</dcterms:modified>
</cp:coreProperties>
</file>